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Козик\Desktop\Администрация\2016г. размещение на сайте\Выполнение обязательств по договорам управления\"/>
    </mc:Choice>
  </mc:AlternateContent>
  <bookViews>
    <workbookView xWindow="720" yWindow="480" windowWidth="27552" windowHeight="11676" firstSheet="2" activeTab="10"/>
  </bookViews>
  <sheets>
    <sheet name="19,94" sheetId="23" r:id="rId1"/>
    <sheet name="Мира 28" sheetId="22" r:id="rId2"/>
    <sheet name="Мира 14 а" sheetId="20" r:id="rId3"/>
    <sheet name="Мира 13" sheetId="17" r:id="rId4"/>
    <sheet name="Первомайская 21" sheetId="16" r:id="rId5"/>
    <sheet name="Островс. 19" sheetId="14" r:id="rId6"/>
    <sheet name="18,80" sheetId="4" r:id="rId7"/>
    <sheet name="8 марта д. 2" sheetId="12" r:id="rId8"/>
    <sheet name="Лист3" sheetId="3" state="hidden" r:id="rId9"/>
    <sheet name="Лист7" sheetId="7" state="hidden" r:id="rId10"/>
    <sheet name="вокз. 62" sheetId="8" r:id="rId11"/>
    <sheet name="вокз. 61" sheetId="9" r:id="rId12"/>
    <sheet name="Мира 15" sheetId="11" r:id="rId13"/>
    <sheet name="ЛЕНИНГР. 3" sheetId="24" r:id="rId14"/>
    <sheet name="Ленингр. 13" sheetId="25" r:id="rId15"/>
    <sheet name="Ленингр. 15" sheetId="26" r:id="rId16"/>
  </sheets>
  <definedNames>
    <definedName name="_xlnm.Database" localSheetId="0">#REF!</definedName>
    <definedName name="_xlnm.Database" localSheetId="3">#REF!</definedName>
    <definedName name="_xlnm.Database" localSheetId="2">#REF!</definedName>
    <definedName name="_xlnm.Database" localSheetId="1">#REF!</definedName>
    <definedName name="_xlnm.Database" localSheetId="5">#REF!</definedName>
    <definedName name="_xlnm.Database" localSheetId="4">#REF!</definedName>
    <definedName name="_xlnm.Database">#REF!</definedName>
    <definedName name="_xlnm.Print_Area" localSheetId="6">'18,80'!$A$2:$E$31</definedName>
    <definedName name="_xlnm.Print_Area" localSheetId="0">'19,94'!$A$2:$D$31</definedName>
    <definedName name="_xlnm.Print_Area" localSheetId="7">'8 марта д. 2'!$A$2:$E$32</definedName>
    <definedName name="_xlnm.Print_Area" localSheetId="11">'вокз. 61'!$A$1:$D$31</definedName>
    <definedName name="_xlnm.Print_Area" localSheetId="10">'вокз. 62'!$A$1:$D$32</definedName>
    <definedName name="_xlnm.Print_Area" localSheetId="8">Лист3!$A$1:$H$59</definedName>
    <definedName name="_xlnm.Print_Area" localSheetId="3">'Мира 13'!$A$2:$D$31</definedName>
    <definedName name="СИЗ" localSheetId="0">#REF!</definedName>
    <definedName name="СИЗ" localSheetId="3">#REF!</definedName>
    <definedName name="СИЗ" localSheetId="2">#REF!</definedName>
    <definedName name="СИЗ" localSheetId="1">#REF!</definedName>
    <definedName name="СИЗ" localSheetId="5">#REF!</definedName>
    <definedName name="СИЗ" localSheetId="4">#REF!</definedName>
    <definedName name="СИЗ">#REF!</definedName>
    <definedName name="ставка" localSheetId="0">#REF!</definedName>
    <definedName name="ставка" localSheetId="3">#REF!</definedName>
    <definedName name="ставка" localSheetId="2">#REF!</definedName>
    <definedName name="ставка" localSheetId="1">#REF!</definedName>
    <definedName name="ставка" localSheetId="5">#REF!</definedName>
    <definedName name="ставка" localSheetId="4">#REF!</definedName>
    <definedName name="ставка">#REF!</definedName>
    <definedName name="тариф" localSheetId="0">#REF!</definedName>
    <definedName name="тариф" localSheetId="3">#REF!</definedName>
    <definedName name="тариф" localSheetId="2">#REF!</definedName>
    <definedName name="тариф" localSheetId="1">#REF!</definedName>
    <definedName name="тариф" localSheetId="5">#REF!</definedName>
    <definedName name="тариф" localSheetId="4">#REF!</definedName>
    <definedName name="тариф">#REF!</definedName>
    <definedName name="ФОТ1" localSheetId="0">#REF!</definedName>
    <definedName name="ФОТ1" localSheetId="3">#REF!</definedName>
    <definedName name="ФОТ1" localSheetId="2">#REF!</definedName>
    <definedName name="ФОТ1" localSheetId="1">#REF!</definedName>
    <definedName name="ФОТ1" localSheetId="5">#REF!</definedName>
    <definedName name="ФОТ1" localSheetId="4">#REF!</definedName>
    <definedName name="ФОТ1">#REF!</definedName>
    <definedName name="Э" localSheetId="0">#REF!</definedName>
    <definedName name="Э" localSheetId="3">#REF!</definedName>
    <definedName name="Э" localSheetId="2">#REF!</definedName>
    <definedName name="Э" localSheetId="1">#REF!</definedName>
    <definedName name="Э" localSheetId="5">#REF!</definedName>
    <definedName name="Э" localSheetId="4">#REF!</definedName>
    <definedName name="Э">#REF!</definedName>
  </definedNames>
  <calcPr calcId="152511"/>
</workbook>
</file>

<file path=xl/calcChain.xml><?xml version="1.0" encoding="utf-8"?>
<calcChain xmlns="http://schemas.openxmlformats.org/spreadsheetml/2006/main">
  <c r="C26" i="8" l="1"/>
  <c r="D30" i="26" l="1"/>
  <c r="D29" i="26"/>
  <c r="D27" i="26"/>
  <c r="D24" i="26"/>
  <c r="D23" i="26" s="1"/>
  <c r="C23" i="26"/>
  <c r="D22" i="26"/>
  <c r="D21" i="26"/>
  <c r="D20" i="26"/>
  <c r="D19" i="26"/>
  <c r="C18" i="26"/>
  <c r="D18" i="26" s="1"/>
  <c r="D17" i="26" s="1"/>
  <c r="D16" i="26"/>
  <c r="D15" i="26"/>
  <c r="D14" i="26"/>
  <c r="D13" i="26"/>
  <c r="D12" i="26"/>
  <c r="D11" i="26"/>
  <c r="D10" i="26"/>
  <c r="D9" i="26"/>
  <c r="C8" i="26"/>
  <c r="H34" i="25"/>
  <c r="H35" i="25" s="1"/>
  <c r="H36" i="25" s="1"/>
  <c r="K32" i="24"/>
  <c r="K30" i="24"/>
  <c r="K31" i="24" s="1"/>
  <c r="F31" i="25"/>
  <c r="E35" i="25"/>
  <c r="E36" i="25" s="1"/>
  <c r="F36" i="25" s="1"/>
  <c r="F30" i="25"/>
  <c r="D30" i="25"/>
  <c r="F29" i="25"/>
  <c r="D29" i="25"/>
  <c r="F27" i="25"/>
  <c r="D27" i="25"/>
  <c r="F24" i="25"/>
  <c r="F23" i="25" s="1"/>
  <c r="D24" i="25"/>
  <c r="D23" i="25" s="1"/>
  <c r="E23" i="25"/>
  <c r="C23" i="25"/>
  <c r="F22" i="25"/>
  <c r="D22" i="25"/>
  <c r="F21" i="25"/>
  <c r="D21" i="25"/>
  <c r="F20" i="25"/>
  <c r="D20" i="25"/>
  <c r="F19" i="25"/>
  <c r="D19" i="25"/>
  <c r="E18" i="25"/>
  <c r="F18" i="25" s="1"/>
  <c r="F17" i="25" s="1"/>
  <c r="D18" i="25"/>
  <c r="D17" i="25" s="1"/>
  <c r="C18" i="25"/>
  <c r="C17" i="25"/>
  <c r="F16" i="25"/>
  <c r="D16" i="25"/>
  <c r="F15" i="25"/>
  <c r="D15" i="25"/>
  <c r="F14" i="25"/>
  <c r="D14" i="25"/>
  <c r="F13" i="25"/>
  <c r="D13" i="25"/>
  <c r="F12" i="25"/>
  <c r="D12" i="25"/>
  <c r="F11" i="25"/>
  <c r="D11" i="25"/>
  <c r="F10" i="25"/>
  <c r="D10" i="25"/>
  <c r="F9" i="25"/>
  <c r="F8" i="25" s="1"/>
  <c r="D9" i="25"/>
  <c r="D8" i="25" s="1"/>
  <c r="E8" i="25"/>
  <c r="C8" i="25"/>
  <c r="C7" i="25" s="1"/>
  <c r="C6" i="25" s="1"/>
  <c r="F30" i="24"/>
  <c r="F31" i="24"/>
  <c r="F35" i="24"/>
  <c r="E36" i="24"/>
  <c r="F36" i="24" s="1"/>
  <c r="E35" i="24"/>
  <c r="F29" i="24"/>
  <c r="F27" i="24"/>
  <c r="F24" i="24"/>
  <c r="F23" i="24" s="1"/>
  <c r="E23" i="24"/>
  <c r="F22" i="24"/>
  <c r="F21" i="24"/>
  <c r="F20" i="24"/>
  <c r="F19" i="24"/>
  <c r="E18" i="24"/>
  <c r="E17" i="24" s="1"/>
  <c r="F16" i="24"/>
  <c r="F15" i="24"/>
  <c r="F14" i="24"/>
  <c r="F13" i="24"/>
  <c r="F12" i="24"/>
  <c r="F11" i="24"/>
  <c r="F10" i="24"/>
  <c r="F9" i="24"/>
  <c r="E8" i="24"/>
  <c r="E7" i="24" s="1"/>
  <c r="D30" i="24"/>
  <c r="D29" i="24"/>
  <c r="D27" i="24"/>
  <c r="D24" i="24"/>
  <c r="D23" i="24" s="1"/>
  <c r="C23" i="24"/>
  <c r="D22" i="24"/>
  <c r="D21" i="24"/>
  <c r="D20" i="24"/>
  <c r="D19" i="24"/>
  <c r="C18" i="24"/>
  <c r="C17" i="24" s="1"/>
  <c r="C7" i="24" s="1"/>
  <c r="C6" i="24" s="1"/>
  <c r="D16" i="24"/>
  <c r="D15" i="24"/>
  <c r="D14" i="24"/>
  <c r="D13" i="24"/>
  <c r="D12" i="24"/>
  <c r="D11" i="24"/>
  <c r="D10" i="24"/>
  <c r="D9" i="24"/>
  <c r="C8" i="24"/>
  <c r="E7" i="25" l="1"/>
  <c r="E6" i="25" s="1"/>
  <c r="D7" i="25"/>
  <c r="D6" i="25" s="1"/>
  <c r="I31" i="25"/>
  <c r="I34" i="25" s="1"/>
  <c r="I35" i="25" s="1"/>
  <c r="L31" i="24"/>
  <c r="D18" i="24"/>
  <c r="D17" i="24" s="1"/>
  <c r="D8" i="24"/>
  <c r="D7" i="24" s="1"/>
  <c r="D6" i="24" s="1"/>
  <c r="E17" i="25"/>
  <c r="F8" i="24"/>
  <c r="F7" i="24"/>
  <c r="D8" i="26"/>
  <c r="D7" i="26" s="1"/>
  <c r="D6" i="26" s="1"/>
  <c r="C17" i="26"/>
  <c r="C7" i="26" s="1"/>
  <c r="C6" i="26" s="1"/>
  <c r="F7" i="25"/>
  <c r="F35" i="25"/>
  <c r="E6" i="24"/>
  <c r="F18" i="24"/>
  <c r="F17" i="24" s="1"/>
  <c r="E26" i="12"/>
  <c r="E27" i="12"/>
  <c r="E29" i="12"/>
  <c r="H7" i="24" l="1"/>
  <c r="F6" i="25"/>
  <c r="H7" i="25"/>
  <c r="F6" i="24"/>
  <c r="D31" i="9"/>
  <c r="D27" i="9"/>
  <c r="C24" i="9"/>
  <c r="C18" i="9"/>
  <c r="C19" i="8"/>
  <c r="C18" i="8" s="1"/>
  <c r="D31" i="23"/>
  <c r="D30" i="23"/>
  <c r="D29" i="23"/>
  <c r="D28" i="23"/>
  <c r="D27" i="23"/>
  <c r="G8" i="23"/>
  <c r="D25" i="23"/>
  <c r="D24" i="23"/>
  <c r="C23" i="23"/>
  <c r="D22" i="23"/>
  <c r="D21" i="23"/>
  <c r="D20" i="23"/>
  <c r="D19" i="23"/>
  <c r="C18" i="23"/>
  <c r="C17" i="23" s="1"/>
  <c r="D16" i="23"/>
  <c r="D15" i="23"/>
  <c r="D14" i="23"/>
  <c r="D13" i="23"/>
  <c r="D12" i="23"/>
  <c r="D11" i="23"/>
  <c r="L10" i="23"/>
  <c r="L12" i="23" s="1"/>
  <c r="D10" i="23"/>
  <c r="D9" i="23"/>
  <c r="C8" i="23"/>
  <c r="D29" i="22"/>
  <c r="D27" i="22"/>
  <c r="D26" i="22"/>
  <c r="D25" i="22"/>
  <c r="C24" i="22"/>
  <c r="D23" i="22"/>
  <c r="D22" i="22"/>
  <c r="D21" i="22"/>
  <c r="D20" i="22"/>
  <c r="C19" i="22"/>
  <c r="C18" i="22" s="1"/>
  <c r="D17" i="22"/>
  <c r="D16" i="22"/>
  <c r="D15" i="22"/>
  <c r="D14" i="22"/>
  <c r="D13" i="22"/>
  <c r="D12" i="22"/>
  <c r="D11" i="22"/>
  <c r="D10" i="22"/>
  <c r="D9" i="22"/>
  <c r="C8" i="22"/>
  <c r="D8" i="22" l="1"/>
  <c r="C7" i="22"/>
  <c r="C7" i="23"/>
  <c r="G9" i="23" s="1"/>
  <c r="D23" i="23"/>
  <c r="D18" i="23"/>
  <c r="D17" i="23" s="1"/>
  <c r="D8" i="23"/>
  <c r="D24" i="22"/>
  <c r="D7" i="22" s="1"/>
  <c r="D19" i="22"/>
  <c r="D18" i="22" s="1"/>
  <c r="D7" i="23" l="1"/>
  <c r="D30" i="20"/>
  <c r="C28" i="20"/>
  <c r="D28" i="20" s="1"/>
  <c r="D27" i="20"/>
  <c r="D26" i="20"/>
  <c r="D25" i="20"/>
  <c r="D24" i="20" s="1"/>
  <c r="C24" i="20"/>
  <c r="D23" i="20"/>
  <c r="D22" i="20"/>
  <c r="D21" i="20"/>
  <c r="D19" i="20" s="1"/>
  <c r="D18" i="20" s="1"/>
  <c r="D20" i="20"/>
  <c r="C19" i="20"/>
  <c r="C18" i="20" s="1"/>
  <c r="D17" i="20"/>
  <c r="D16" i="20"/>
  <c r="D15" i="20"/>
  <c r="D14" i="20"/>
  <c r="D13" i="20"/>
  <c r="D12" i="20"/>
  <c r="D11" i="20"/>
  <c r="D10" i="20"/>
  <c r="D9" i="20"/>
  <c r="D8" i="20" s="1"/>
  <c r="C8" i="20"/>
  <c r="D7" i="20" l="1"/>
  <c r="C7" i="20"/>
  <c r="D31" i="17" l="1"/>
  <c r="D27" i="17"/>
  <c r="D30" i="17"/>
  <c r="D28" i="17"/>
  <c r="D25" i="17"/>
  <c r="D24" i="17"/>
  <c r="D23" i="17" s="1"/>
  <c r="C23" i="17"/>
  <c r="D22" i="17"/>
  <c r="D21" i="17"/>
  <c r="D20" i="17"/>
  <c r="D19" i="17"/>
  <c r="C18" i="17"/>
  <c r="C17" i="17" s="1"/>
  <c r="D16" i="17"/>
  <c r="D15" i="17"/>
  <c r="D14" i="17"/>
  <c r="D13" i="17"/>
  <c r="D12" i="17"/>
  <c r="D11" i="17"/>
  <c r="L10" i="17"/>
  <c r="L12" i="17" s="1"/>
  <c r="D10" i="17"/>
  <c r="D9" i="17"/>
  <c r="C8" i="17"/>
  <c r="K17" i="14"/>
  <c r="K15" i="14"/>
  <c r="D27" i="16"/>
  <c r="D26" i="16"/>
  <c r="D24" i="16" s="1"/>
  <c r="D25" i="16"/>
  <c r="D23" i="16"/>
  <c r="D22" i="16"/>
  <c r="D21" i="16"/>
  <c r="D19" i="16" s="1"/>
  <c r="D18" i="16" s="1"/>
  <c r="D20" i="16"/>
  <c r="D10" i="16"/>
  <c r="D11" i="16"/>
  <c r="D12" i="16"/>
  <c r="D13" i="16"/>
  <c r="D14" i="16"/>
  <c r="D15" i="16"/>
  <c r="D16" i="16"/>
  <c r="D17" i="16"/>
  <c r="D9" i="16"/>
  <c r="D8" i="16" s="1"/>
  <c r="C24" i="16"/>
  <c r="C19" i="16"/>
  <c r="C18" i="16" s="1"/>
  <c r="C8" i="16"/>
  <c r="D7" i="16" l="1"/>
  <c r="C7" i="17"/>
  <c r="D18" i="17"/>
  <c r="D17" i="17" s="1"/>
  <c r="D8" i="17"/>
  <c r="C7" i="16"/>
  <c r="D7" i="17" l="1"/>
  <c r="D32" i="14" l="1"/>
  <c r="D31" i="14"/>
  <c r="D29" i="14"/>
  <c r="D28" i="14"/>
  <c r="D27" i="14"/>
  <c r="D26" i="14"/>
  <c r="D25" i="14"/>
  <c r="D23" i="14"/>
  <c r="D22" i="14"/>
  <c r="D21" i="14"/>
  <c r="D20" i="14"/>
  <c r="D10" i="14"/>
  <c r="D11" i="14"/>
  <c r="D12" i="14"/>
  <c r="D13" i="14"/>
  <c r="D14" i="14"/>
  <c r="D15" i="14"/>
  <c r="D16" i="14"/>
  <c r="D17" i="14"/>
  <c r="D9" i="14"/>
  <c r="C24" i="14"/>
  <c r="C19" i="14"/>
  <c r="C18" i="14" s="1"/>
  <c r="C8" i="14"/>
  <c r="D24" i="14" l="1"/>
  <c r="D8" i="14"/>
  <c r="C7" i="14"/>
  <c r="D19" i="14"/>
  <c r="D18" i="14" s="1"/>
  <c r="D7" i="14" l="1"/>
  <c r="D31" i="12" l="1"/>
  <c r="E31" i="12" s="1"/>
  <c r="D30" i="12"/>
  <c r="D28" i="12"/>
  <c r="E28" i="12" s="1"/>
  <c r="D25" i="12"/>
  <c r="E25" i="12" s="1"/>
  <c r="D24" i="12"/>
  <c r="E24" i="12" s="1"/>
  <c r="C23" i="12"/>
  <c r="D22" i="12"/>
  <c r="E22" i="12" s="1"/>
  <c r="D21" i="12"/>
  <c r="E21" i="12" s="1"/>
  <c r="D20" i="12"/>
  <c r="E20" i="12" s="1"/>
  <c r="D19" i="12"/>
  <c r="E19" i="12" s="1"/>
  <c r="C18" i="12"/>
  <c r="C17" i="12" s="1"/>
  <c r="D16" i="12"/>
  <c r="E16" i="12" s="1"/>
  <c r="D15" i="12"/>
  <c r="E15" i="12" s="1"/>
  <c r="D14" i="12"/>
  <c r="E14" i="12" s="1"/>
  <c r="D13" i="12"/>
  <c r="E13" i="12" s="1"/>
  <c r="D12" i="12"/>
  <c r="E12" i="12" s="1"/>
  <c r="D11" i="12"/>
  <c r="E11" i="12" s="1"/>
  <c r="M10" i="12"/>
  <c r="M12" i="12" s="1"/>
  <c r="D10" i="12"/>
  <c r="E10" i="12" s="1"/>
  <c r="D9" i="12"/>
  <c r="E9" i="12" s="1"/>
  <c r="C8" i="12"/>
  <c r="E30" i="4"/>
  <c r="E28" i="4"/>
  <c r="E25" i="4"/>
  <c r="E24" i="4"/>
  <c r="E23" i="4" s="1"/>
  <c r="E22" i="4"/>
  <c r="E21" i="4"/>
  <c r="E20" i="4"/>
  <c r="E19" i="4"/>
  <c r="E18" i="4" s="1"/>
  <c r="E17" i="4" s="1"/>
  <c r="E10" i="4"/>
  <c r="E11" i="4"/>
  <c r="E12" i="4"/>
  <c r="E13" i="4"/>
  <c r="E14" i="4"/>
  <c r="E15" i="4"/>
  <c r="E16" i="4"/>
  <c r="E9" i="4"/>
  <c r="E8" i="4" s="1"/>
  <c r="C7" i="12" l="1"/>
  <c r="K8" i="12" s="1"/>
  <c r="G34" i="12"/>
  <c r="E30" i="12"/>
  <c r="D8" i="12"/>
  <c r="E8" i="12" s="1"/>
  <c r="D18" i="12"/>
  <c r="D23" i="12"/>
  <c r="E23" i="12" s="1"/>
  <c r="E7" i="4"/>
  <c r="D30" i="11"/>
  <c r="D9" i="11"/>
  <c r="D10" i="11"/>
  <c r="D11" i="11"/>
  <c r="D12" i="11"/>
  <c r="D13" i="11"/>
  <c r="D14" i="11"/>
  <c r="D15" i="11"/>
  <c r="D16" i="11"/>
  <c r="D19" i="11"/>
  <c r="D20" i="11"/>
  <c r="D21" i="11"/>
  <c r="D22" i="11"/>
  <c r="D24" i="11"/>
  <c r="D23" i="11" s="1"/>
  <c r="D27" i="11"/>
  <c r="D29" i="11"/>
  <c r="C18" i="11"/>
  <c r="C17" i="11" s="1"/>
  <c r="C8" i="11"/>
  <c r="C23" i="11"/>
  <c r="D17" i="12" l="1"/>
  <c r="E17" i="12" s="1"/>
  <c r="E18" i="12"/>
  <c r="D18" i="11"/>
  <c r="D17" i="11" s="1"/>
  <c r="D7" i="12"/>
  <c r="E7" i="12" s="1"/>
  <c r="C7" i="11"/>
  <c r="D8" i="11"/>
  <c r="D7" i="11" l="1"/>
  <c r="C6" i="11"/>
  <c r="C2" i="8"/>
  <c r="D25" i="9"/>
  <c r="D24" i="9"/>
  <c r="D22" i="9"/>
  <c r="D20" i="9"/>
  <c r="D18" i="9" s="1"/>
  <c r="D17" i="9" s="1"/>
  <c r="D16" i="9"/>
  <c r="D15" i="9"/>
  <c r="D14" i="9"/>
  <c r="D13" i="9"/>
  <c r="D12" i="9"/>
  <c r="D11" i="9"/>
  <c r="D10" i="9"/>
  <c r="D9" i="9"/>
  <c r="D8" i="9" s="1"/>
  <c r="D31" i="8"/>
  <c r="D25" i="8"/>
  <c r="D22" i="8"/>
  <c r="D21" i="8"/>
  <c r="D20" i="8"/>
  <c r="D13" i="8"/>
  <c r="D14" i="8"/>
  <c r="D16" i="8"/>
  <c r="D17" i="8"/>
  <c r="D28" i="8"/>
  <c r="D10" i="8"/>
  <c r="D12" i="8"/>
  <c r="D15" i="8"/>
  <c r="D23" i="8"/>
  <c r="C24" i="8"/>
  <c r="D32" i="8"/>
  <c r="D23" i="9" l="1"/>
  <c r="D29" i="8"/>
  <c r="D11" i="8"/>
  <c r="D9" i="8" s="1"/>
  <c r="D30" i="8"/>
  <c r="D26" i="8"/>
  <c r="C8" i="9"/>
  <c r="C17" i="9"/>
  <c r="C23" i="9"/>
  <c r="C9" i="8"/>
  <c r="D23" i="4"/>
  <c r="D18" i="4"/>
  <c r="D17" i="4" s="1"/>
  <c r="M10" i="4"/>
  <c r="M12" i="4" s="1"/>
  <c r="D8" i="4"/>
  <c r="C7" i="4"/>
  <c r="D7" i="4" l="1"/>
  <c r="D7" i="9"/>
  <c r="D6" i="9" s="1"/>
  <c r="C8" i="8"/>
  <c r="D24" i="8"/>
  <c r="D19" i="8"/>
  <c r="D6" i="11"/>
  <c r="C7" i="9"/>
  <c r="C6" i="9" l="1"/>
  <c r="I8" i="9"/>
  <c r="C7" i="8"/>
  <c r="D18" i="8"/>
  <c r="D8" i="8" s="1"/>
  <c r="D7" i="8" s="1"/>
</calcChain>
</file>

<file path=xl/sharedStrings.xml><?xml version="1.0" encoding="utf-8"?>
<sst xmlns="http://schemas.openxmlformats.org/spreadsheetml/2006/main" count="1012" uniqueCount="150">
  <si>
    <t>№ п/п</t>
  </si>
  <si>
    <t>Наименование</t>
  </si>
  <si>
    <t xml:space="preserve"> Содержание общего имущества конструктивных элементов жилых зданий </t>
  </si>
  <si>
    <t>1.1.</t>
  </si>
  <si>
    <t xml:space="preserve">  Содержание и ремонт конструктивных элементов жилых зданий; Работы, выполняемые в зданиях с подвалами </t>
  </si>
  <si>
    <t>1.2.</t>
  </si>
  <si>
    <t xml:space="preserve"> Работы, выполняемые для надлежащего содержания стен многоквартирных домов; работы, выполняемые в целях надлежащего содержания перегородок в многоквартирных домах; Работы, выполняемые в целях надлежащего содержания фасадов многоквартирных домов </t>
  </si>
  <si>
    <t>1.3.</t>
  </si>
  <si>
    <t xml:space="preserve"> Работы выполняемые в целях надлежащего содержания перекрытий и покрытия многоквартирных домов </t>
  </si>
  <si>
    <t>1.4.</t>
  </si>
  <si>
    <t xml:space="preserve">  Работы, выполняемые в целях надлежащего содержания крыш многоквартирных домов </t>
  </si>
  <si>
    <t>1.6.</t>
  </si>
  <si>
    <t xml:space="preserve">  Работы, выполняемые в целях надлежащего содержания внутренней отделки многоквартирных домов, - проверка состояния внутренней отделки </t>
  </si>
  <si>
    <t>1.7.</t>
  </si>
  <si>
    <t xml:space="preserve"> Работы, выполняемые в целях надлежащего содержания полов помещений, относящихся к общему имуществу в многоквартирном доме </t>
  </si>
  <si>
    <t>1.8.</t>
  </si>
  <si>
    <t xml:space="preserve"> Проверка целостности оконных и дверных заполнений, плотности притворов, механической прочности и работоспособности фурнитуры элементов оконных и дверных заполнений в помещениях, относящихся к общему имуществу в многоквартирном доме </t>
  </si>
  <si>
    <t xml:space="preserve"> Работы, выполняемые в целях надлежащего содержания систем вентиляции и дымоудаления многоквартирных домов </t>
  </si>
  <si>
    <t xml:space="preserve"> Текущий ремонт оборудования и систем инженерно-технического обеспечения, входящих в состав общего имущества в МКД </t>
  </si>
  <si>
    <t>2.1.</t>
  </si>
  <si>
    <t xml:space="preserve"> Содержание общего имущества  внутридомового инженерного  сантехнического оборудования  </t>
  </si>
  <si>
    <t>2.1.1.</t>
  </si>
  <si>
    <t xml:space="preserve">  Общие работы, выполняемые для надлежащего содержания систем водоснабжения (холодного и горячего), отопления и водоотведения в многоквартирных домах </t>
  </si>
  <si>
    <t>2.1.2.</t>
  </si>
  <si>
    <t xml:space="preserve"> Обслуживание  ОПУ </t>
  </si>
  <si>
    <t xml:space="preserve"> Работы, выполняемые в целях надлежащего содержания систем теплоснабжения (отопление, горячее водоснабжение) в многоквартирных домах </t>
  </si>
  <si>
    <t>2.2.</t>
  </si>
  <si>
    <t xml:space="preserve"> Содержание общего имущества  внутридомового инженерного  электротехнического оборудования  </t>
  </si>
  <si>
    <t xml:space="preserve"> Благоустройство и обеспечение санитарного состояния жилых зданий и придомовой территории </t>
  </si>
  <si>
    <t>3.1.</t>
  </si>
  <si>
    <t xml:space="preserve"> Содержание  МОП </t>
  </si>
  <si>
    <t>3.2.</t>
  </si>
  <si>
    <t xml:space="preserve"> Содержание  придомовой  территории </t>
  </si>
  <si>
    <t>3.3.</t>
  </si>
  <si>
    <t xml:space="preserve"> Содержание  детских  площадок  </t>
  </si>
  <si>
    <t xml:space="preserve"> Вывоз  ТБО </t>
  </si>
  <si>
    <t xml:space="preserve"> Вывоз  ЖБО </t>
  </si>
  <si>
    <t xml:space="preserve"> -     </t>
  </si>
  <si>
    <t>6.</t>
  </si>
  <si>
    <t xml:space="preserve"> Аварийно-ремонтная служба </t>
  </si>
  <si>
    <t>7.</t>
  </si>
  <si>
    <t xml:space="preserve"> Управление ЖФ </t>
  </si>
  <si>
    <t xml:space="preserve">с уборкой МОП и ДП </t>
  </si>
  <si>
    <t xml:space="preserve">Тарифицированный перечень  услуг  и  работ  по  управлению,  содержанию  и  текущему  ремонту  МКД </t>
  </si>
  <si>
    <t>Размер платы за содержание общего  имущества  МКД (с учетом НДС)</t>
  </si>
  <si>
    <t>Размер платы за содержание общего  имущества  МКД (без учета НДС)</t>
  </si>
  <si>
    <t>1.</t>
  </si>
  <si>
    <t>1.5.</t>
  </si>
  <si>
    <t>2.</t>
  </si>
  <si>
    <t>2.1.3.</t>
  </si>
  <si>
    <t>3.</t>
  </si>
  <si>
    <t>4.</t>
  </si>
  <si>
    <t>5.</t>
  </si>
  <si>
    <t>8.</t>
  </si>
  <si>
    <t xml:space="preserve">Работы, необходимые для надлежащего содержания оборудования и систем инженерно-технического обеспечения, входящих в состав общего имущества в МКД </t>
  </si>
  <si>
    <t>Организация</t>
  </si>
  <si>
    <t>Здание</t>
  </si>
  <si>
    <t>Начальный остаток</t>
  </si>
  <si>
    <t>Начислено</t>
  </si>
  <si>
    <t>Оплачено</t>
  </si>
  <si>
    <t>Конечный остаток</t>
  </si>
  <si>
    <t>Сумма просроченной задолженности</t>
  </si>
  <si>
    <t>Период взаиморасчетов</t>
  </si>
  <si>
    <t>Задолженность</t>
  </si>
  <si>
    <t>МУП ЖКХ п.Боровский</t>
  </si>
  <si>
    <t>8 Марта ул, д. 1</t>
  </si>
  <si>
    <t>Январь,2014</t>
  </si>
  <si>
    <t>Февраль,2014</t>
  </si>
  <si>
    <t>Март,2014</t>
  </si>
  <si>
    <t>Апрель,2014</t>
  </si>
  <si>
    <t>Май,2014</t>
  </si>
  <si>
    <t>Июнь,2014</t>
  </si>
  <si>
    <t>Июль,2014</t>
  </si>
  <si>
    <t>Август,2014</t>
  </si>
  <si>
    <t>Сентябрь,2014</t>
  </si>
  <si>
    <t>Октябрь,2014</t>
  </si>
  <si>
    <t>Ноябрь,2014</t>
  </si>
  <si>
    <t>Декабрь,2014</t>
  </si>
  <si>
    <t>Январь,2015</t>
  </si>
  <si>
    <t>Февраль,2015</t>
  </si>
  <si>
    <t>Март,2015</t>
  </si>
  <si>
    <t>Апрель,2015</t>
  </si>
  <si>
    <t>Май,2015</t>
  </si>
  <si>
    <t>Июнь,2015</t>
  </si>
  <si>
    <t>Июль,2015</t>
  </si>
  <si>
    <t>Август,2015</t>
  </si>
  <si>
    <t>Сентябрь,2015</t>
  </si>
  <si>
    <t>Мира ул, д. 23</t>
  </si>
  <si>
    <t>Мира ул, д. 24</t>
  </si>
  <si>
    <t>Итого</t>
  </si>
  <si>
    <t>Задолженность на 1.09.2015 г.</t>
  </si>
  <si>
    <t>в том числе содержание жилого фонда</t>
  </si>
  <si>
    <t>Просроченная задолженность</t>
  </si>
  <si>
    <t>ул. 8 МАРТА д. 1</t>
  </si>
  <si>
    <t>Анализ задолженности</t>
  </si>
  <si>
    <t>Период: 2015 г.
Группировки строк: Организация; Здание; Период взаиморасчетов; 
Показатели: Начальный остаток; Начислено; Оплачено; Задолженность; Конечный остаток; Сумма просроченной задолженности; 
Отбор: Здание В группе из списка "Островского ул, д. 25; Островского ул, д. 35"</t>
  </si>
  <si>
    <t>Островского ул, д. 25</t>
  </si>
  <si>
    <t>Январь,2013</t>
  </si>
  <si>
    <t>Февраль,2013</t>
  </si>
  <si>
    <t>Март,2013</t>
  </si>
  <si>
    <t>Апрель,2013</t>
  </si>
  <si>
    <t>Май,2013</t>
  </si>
  <si>
    <t>Июнь,2013</t>
  </si>
  <si>
    <t>Октябрь,2013</t>
  </si>
  <si>
    <t>Ноябрь,2013</t>
  </si>
  <si>
    <t>Декабрь,2013</t>
  </si>
  <si>
    <t>Островского ул, д. 35</t>
  </si>
  <si>
    <t>Июль,2013</t>
  </si>
  <si>
    <t>Август,2013</t>
  </si>
  <si>
    <t>Сентябрь,2013</t>
  </si>
  <si>
    <t>содержание ЖФ</t>
  </si>
  <si>
    <t>ВСЕГО</t>
  </si>
  <si>
    <t>ДОПОЛНИТЕЛЬНЫЕ РАБОТЫ:</t>
  </si>
  <si>
    <t>Установка козырьков над входной группой 3 шт. (над каждым подъездом)</t>
  </si>
  <si>
    <t>Общая площадь</t>
  </si>
  <si>
    <t>ул. ВОКЗАЛЬНАЯ д. 62</t>
  </si>
  <si>
    <t>Размер платы за содержание общего  имущества  МКД,   в том числе:</t>
  </si>
  <si>
    <t>ул. ВОКЗАЛЬНАЯ д. 61</t>
  </si>
  <si>
    <t xml:space="preserve"> руб./м2 без НДС</t>
  </si>
  <si>
    <t xml:space="preserve"> руб./м2 с НДС</t>
  </si>
  <si>
    <t>Полезная площадь жилищного фонда (площадь квартир)</t>
  </si>
  <si>
    <t>ул. МИРА д. 15</t>
  </si>
  <si>
    <t>без НДС</t>
  </si>
  <si>
    <t>с НДС</t>
  </si>
  <si>
    <r>
      <rPr>
        <b/>
        <u/>
        <sz val="12"/>
        <color theme="1"/>
        <rFont val="Times New Roman"/>
        <family val="1"/>
        <charset val="204"/>
      </rPr>
      <t xml:space="preserve">расположенных по следующим адресам: </t>
    </r>
    <r>
      <rPr>
        <b/>
        <sz val="12"/>
        <color theme="1"/>
        <rFont val="Times New Roman"/>
        <family val="1"/>
        <charset val="204"/>
      </rPr>
      <t>ул. 8 Марта д. 2</t>
    </r>
  </si>
  <si>
    <t xml:space="preserve"> Содержание и ремонт конструктивных элементов жилых зданий; Работы, выполняемые в зданиях с подвалами</t>
  </si>
  <si>
    <t>Работы, выполняемые для надлежащего содержания стен многоквартирных домов; работы, выполняемые в целях надлежащего содержания перегородок в многоквартирных домах; Работы, выполняемые в целях надлежащего содержания фасадов многоквартирных домов</t>
  </si>
  <si>
    <t>Работы выполняемые в целях надлежащего содержания перекрытий и покрытия многоквартирных домов</t>
  </si>
  <si>
    <t xml:space="preserve"> Работы, выполняемые в целях надлежащего содержания крыш многоквартирных домов</t>
  </si>
  <si>
    <t>Работы, выполняемые в целях надлежащего содержания лестниц многоквартирных домов</t>
  </si>
  <si>
    <t xml:space="preserve"> Работы, выполняемые в целях надлежащего содержания внутренней отделки многоквартирных домов, - проверка состояния внутренней отделки</t>
  </si>
  <si>
    <t>Работы, выполняемые в целях надлежащего содержания полов помещений, относящихся к общему имуществу в многоквартирном доме</t>
  </si>
  <si>
    <t>Проверка целостности оконных и дверных заполнений, плотности притворов, механической прочности и работоспособности фурнитуры элементов оконных и дверных заполнений в помещениях, относящихся к общему имуществу в многоквартирном доме</t>
  </si>
  <si>
    <t>1.9.</t>
  </si>
  <si>
    <t>Работы, выполняемые в целях надлежащего содержания систем вентиляции и дымоудаления многоквартирных домов</t>
  </si>
  <si>
    <r>
      <rPr>
        <b/>
        <u/>
        <sz val="12"/>
        <color theme="1"/>
        <rFont val="Times New Roman"/>
        <family val="1"/>
        <charset val="204"/>
      </rPr>
      <t xml:space="preserve">расположенных по следующим адресам: </t>
    </r>
    <r>
      <rPr>
        <b/>
        <sz val="12"/>
        <color theme="1"/>
        <rFont val="Times New Roman"/>
        <family val="1"/>
        <charset val="204"/>
      </rPr>
      <t>ул. Первомайская д. 21</t>
    </r>
  </si>
  <si>
    <t xml:space="preserve">Стоимость работ, услуг (руб/кв.м в месяц) </t>
  </si>
  <si>
    <r>
      <rPr>
        <b/>
        <u/>
        <sz val="12"/>
        <color theme="1"/>
        <rFont val="Times New Roman"/>
        <family val="1"/>
        <charset val="204"/>
      </rPr>
      <t xml:space="preserve">расположенных по следующим адресам: </t>
    </r>
    <r>
      <rPr>
        <b/>
        <sz val="12"/>
        <color theme="1"/>
        <rFont val="Times New Roman"/>
        <family val="1"/>
        <charset val="204"/>
      </rPr>
      <t xml:space="preserve"> ул. Мира д. 13</t>
    </r>
  </si>
  <si>
    <r>
      <rPr>
        <b/>
        <u/>
        <sz val="12"/>
        <color theme="1"/>
        <rFont val="Times New Roman"/>
        <family val="1"/>
        <charset val="204"/>
      </rPr>
      <t xml:space="preserve">расположенных по следующим адресам: </t>
    </r>
    <r>
      <rPr>
        <b/>
        <sz val="12"/>
        <color theme="1"/>
        <rFont val="Times New Roman"/>
        <family val="1"/>
        <charset val="204"/>
      </rPr>
      <t>ул. Мира д. 14 "А"</t>
    </r>
  </si>
  <si>
    <r>
      <rPr>
        <b/>
        <u/>
        <sz val="12"/>
        <color theme="1"/>
        <rFont val="Times New Roman"/>
        <family val="1"/>
        <charset val="204"/>
      </rPr>
      <t xml:space="preserve">расположенных по следующим адресам: </t>
    </r>
    <r>
      <rPr>
        <b/>
        <sz val="12"/>
        <color theme="1"/>
        <rFont val="Times New Roman"/>
        <family val="1"/>
        <charset val="204"/>
      </rPr>
      <t>ул. Островского д. 19, ул. Мира 26 "А"</t>
    </r>
  </si>
  <si>
    <t>Содержание котельной</t>
  </si>
  <si>
    <r>
      <rPr>
        <b/>
        <u/>
        <sz val="12"/>
        <color theme="1"/>
        <rFont val="Times New Roman"/>
        <family val="1"/>
        <charset val="204"/>
      </rPr>
      <t xml:space="preserve">расположенных по следующим адресам: </t>
    </r>
    <r>
      <rPr>
        <b/>
        <sz val="12"/>
        <color theme="1"/>
        <rFont val="Times New Roman"/>
        <family val="1"/>
        <charset val="204"/>
      </rPr>
      <t>ул. Мира д. 28</t>
    </r>
  </si>
  <si>
    <r>
      <rPr>
        <b/>
        <u/>
        <sz val="12"/>
        <color theme="1"/>
        <rFont val="Times New Roman"/>
        <family val="1"/>
        <charset val="204"/>
      </rPr>
      <t xml:space="preserve">расположенных по следующим адресам: </t>
    </r>
    <r>
      <rPr>
        <b/>
        <sz val="12"/>
        <color theme="1"/>
        <rFont val="Times New Roman"/>
        <family val="1"/>
        <charset val="204"/>
      </rPr>
      <t>ул. 8 Марта д. 1, ул. 8 марта д. 4, ул. Герцена д. 22, Ленинградская д. 4, ул. Ленинградская д.5, ул. Ленинградская д. 10, ул. Ленинградская д. 11, ул. Ленинградская д. 16, ул. Ленинградская д. 19, ул. Ленинградская д. 2, ул. Ленинградская д. 6, ул. Ленинградская д. 8, ул. Ленинградская д. 9, ул М.Горького д. 2, ул М.Горького д.4, ул М.Горького д.7, ул М.Горького д.8, ул М.Горького д.11, ул. Мира д. 1, ул. Мира д. 9, ул. Мира д. 10, ул. Мира д. 11, ул. Мира д. 12, ул. Мира д. 14, ул. Мира д. 16, ул. Мира д. 17, ул. Мира д. 18, ул. Мира д. 19, ул. Мира д. 20, ул. Мира д. 22, ул. Мира д. 23, ул. Мира д. 24, ул. Мира д. 26, ул. Островского д. 1, ул. Островского д.2, ул. Островского д. 3, ул. Островского д.5, ул. Островского д.12, ул. Островского д.14, ул. Островского д.17, ул. Островского д.20, ул. Островского д.25, ул. Островского д.27, ул. Островского д.32, ул. Островского д.35, ул. Первомайская 6 а, ул Пушкина д.2, ул. Пушкина д. 6, ул. Советская д. 3, ул. Советская д.8, ул. Советская д.9, ул. Советская д.10, ул. Советская д.13, ул. Советская д.15, ул. Советская д.17, ул. Советская д.19, ул. Советская д.23. ул. Торфяная д. 2, ул. Фабричная д. 11, ул. Фабричная д. 14, Октябрьская д. 1</t>
    </r>
  </si>
  <si>
    <r>
      <rPr>
        <b/>
        <u/>
        <sz val="12"/>
        <color theme="1"/>
        <rFont val="Times New Roman"/>
        <family val="1"/>
        <charset val="204"/>
      </rPr>
      <t xml:space="preserve">расположенных по следующим адресам: </t>
    </r>
    <r>
      <rPr>
        <b/>
        <sz val="12"/>
        <color theme="1"/>
        <rFont val="Times New Roman"/>
        <family val="1"/>
        <charset val="204"/>
      </rPr>
      <t>ул. Октябрьская д. 4, ул. Октябрьская д. 6, ул. Октябрьская д. 8, ул. Советская д. 1, ул. Торфяная д. 1</t>
    </r>
  </si>
  <si>
    <t>Стоимость работ, услуг (руб/кв.м в месяц)</t>
  </si>
  <si>
    <t>Сумма в год с НДС</t>
  </si>
  <si>
    <t>ул. ЛЕНИНГРАДСКАЯ д. 3</t>
  </si>
  <si>
    <t>Облсуживание домофона</t>
  </si>
  <si>
    <t>ул. ЛЕНИНГРАДСКАЯ д. 13</t>
  </si>
  <si>
    <t>ул. ЛЕНИНГРАДСКАЯ д. 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</si>
</sst>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
    <numFmt numFmtId="165" formatCode="0.0"/>
    <numFmt numFmtId="166" formatCode="0.000"/>
  </numFmts>
  <fonts count="27" x14ac:knownFonts="1">
    <font>
      <sz val="11"/>
      <color theme="1"/>
      <name val="Calibri"/>
      <family val="2"/>
      <charset val="204"/>
      <scheme val="minor"/>
    </font>
    <font>
      <b/>
      <sz val="9"/>
      <color rgb="FF000000"/>
      <name val="Times New Roman"/>
      <family val="1"/>
      <charset val="204"/>
    </font>
    <font>
      <b/>
      <sz val="14"/>
      <color rgb="FF000000"/>
      <name val="Times New Roman"/>
      <family val="1"/>
      <charset val="204"/>
    </font>
    <font>
      <sz val="11"/>
      <color rgb="FF000000"/>
      <name val="Times New Roman"/>
      <family val="1"/>
      <charset val="204"/>
    </font>
    <font>
      <b/>
      <sz val="11"/>
      <color rgb="FF000000"/>
      <name val="Times New Roman"/>
      <family val="1"/>
      <charset val="204"/>
    </font>
    <font>
      <b/>
      <sz val="11"/>
      <color theme="1"/>
      <name val="Times New Roman"/>
      <family val="1"/>
      <charset val="204"/>
    </font>
    <font>
      <sz val="11"/>
      <color theme="1"/>
      <name val="Times New Roman"/>
      <family val="1"/>
      <charset val="204"/>
    </font>
    <font>
      <sz val="11"/>
      <color rgb="FFFF0000"/>
      <name val="Times New Roman"/>
      <family val="1"/>
      <charset val="204"/>
    </font>
    <font>
      <b/>
      <sz val="14"/>
      <color theme="1"/>
      <name val="Times New Roman"/>
      <family val="1"/>
      <charset val="204"/>
    </font>
    <font>
      <b/>
      <sz val="12"/>
      <color theme="1"/>
      <name val="Times New Roman"/>
      <family val="1"/>
      <charset val="204"/>
    </font>
    <font>
      <b/>
      <sz val="9"/>
      <color theme="1"/>
      <name val="Times New Roman"/>
      <family val="1"/>
      <charset val="204"/>
    </font>
    <font>
      <sz val="9"/>
      <color theme="1"/>
      <name val="Times New Roman"/>
      <family val="1"/>
      <charset val="204"/>
    </font>
    <font>
      <sz val="8"/>
      <color theme="1"/>
      <name val="Times New Roman"/>
      <family val="1"/>
      <charset val="204"/>
    </font>
    <font>
      <sz val="9"/>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1"/>
      <color theme="1"/>
      <name val="Calibri"/>
      <family val="2"/>
      <charset val="204"/>
      <scheme val="minor"/>
    </font>
    <font>
      <sz val="8"/>
      <name val="Arial"/>
      <family val="2"/>
    </font>
    <font>
      <sz val="10"/>
      <name val="Arial"/>
      <family val="2"/>
    </font>
    <font>
      <b/>
      <sz val="16"/>
      <color theme="1"/>
      <name val="Times New Roman"/>
      <family val="1"/>
      <charset val="204"/>
    </font>
    <font>
      <b/>
      <sz val="12"/>
      <name val="Arial"/>
      <family val="2"/>
      <charset val="204"/>
    </font>
    <font>
      <b/>
      <u/>
      <sz val="12"/>
      <color theme="1"/>
      <name val="Times New Roman"/>
      <family val="1"/>
      <charset val="204"/>
    </font>
    <font>
      <sz val="10"/>
      <name val="Arial Cyr"/>
      <charset val="204"/>
    </font>
    <font>
      <sz val="11"/>
      <color theme="1"/>
      <name val="Calibri"/>
      <family val="2"/>
      <scheme val="minor"/>
    </font>
    <font>
      <sz val="11"/>
      <color indexed="8"/>
      <name val="Calibri"/>
      <family val="2"/>
    </font>
    <font>
      <sz val="11"/>
      <color indexed="8"/>
      <name val="Calibri"/>
      <family val="2"/>
      <charset val="204"/>
    </font>
  </fonts>
  <fills count="4">
    <fill>
      <patternFill patternType="none"/>
    </fill>
    <fill>
      <patternFill patternType="gray125"/>
    </fill>
    <fill>
      <patternFill patternType="solid">
        <fgColor indexed="51"/>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1">
    <xf numFmtId="0" fontId="0" fillId="0" borderId="0"/>
    <xf numFmtId="9" fontId="16" fillId="0" borderId="0" applyFont="0" applyFill="0" applyBorder="0" applyAlignment="0" applyProtection="0"/>
    <xf numFmtId="0" fontId="18" fillId="0" borderId="0"/>
    <xf numFmtId="0" fontId="18" fillId="0" borderId="0"/>
    <xf numFmtId="0" fontId="23" fillId="0" borderId="0"/>
    <xf numFmtId="0" fontId="18" fillId="0" borderId="0"/>
    <xf numFmtId="43" fontId="23" fillId="0" borderId="0" applyFont="0" applyFill="0" applyBorder="0" applyAlignment="0" applyProtection="0"/>
    <xf numFmtId="9" fontId="23" fillId="0" borderId="0" applyFont="0" applyFill="0" applyBorder="0" applyAlignment="0" applyProtection="0"/>
    <xf numFmtId="0" fontId="24" fillId="0" borderId="0"/>
    <xf numFmtId="0" fontId="16" fillId="0" borderId="0"/>
    <xf numFmtId="0" fontId="16" fillId="0" borderId="0"/>
    <xf numFmtId="0" fontId="16" fillId="0" borderId="0"/>
    <xf numFmtId="0" fontId="24" fillId="0" borderId="0"/>
    <xf numFmtId="0" fontId="24" fillId="0" borderId="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cellStyleXfs>
  <cellXfs count="98">
    <xf numFmtId="0" fontId="0" fillId="0" borderId="0" xfId="0"/>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0" borderId="1" xfId="0" applyFont="1" applyBorder="1" applyAlignment="1">
      <alignment horizontal="right" vertical="center" wrapText="1"/>
    </xf>
    <xf numFmtId="0" fontId="6" fillId="0" borderId="1" xfId="0" applyFont="1" applyBorder="1" applyAlignment="1">
      <alignment horizontal="right" vertical="center" wrapText="1"/>
    </xf>
    <xf numFmtId="0" fontId="5" fillId="0" borderId="1" xfId="0" applyFont="1" applyFill="1" applyBorder="1" applyAlignment="1">
      <alignment horizontal="right" vertical="center" wrapText="1"/>
    </xf>
    <xf numFmtId="0" fontId="9" fillId="0" borderId="1" xfId="0" applyFont="1" applyBorder="1" applyAlignment="1">
      <alignment horizontal="left" vertical="center" wrapText="1"/>
    </xf>
    <xf numFmtId="2"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Border="1" applyAlignment="1">
      <alignment horizontal="left" vertical="center" wrapText="1" indent="2"/>
    </xf>
    <xf numFmtId="0" fontId="12" fillId="0" borderId="1" xfId="0" applyFont="1" applyBorder="1" applyAlignment="1">
      <alignment horizontal="right" vertical="center" wrapText="1"/>
    </xf>
    <xf numFmtId="2" fontId="5"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4" fillId="0" borderId="1" xfId="0" applyFont="1" applyBorder="1" applyAlignment="1">
      <alignment horizontal="right" vertical="center" wrapText="1"/>
    </xf>
    <xf numFmtId="0" fontId="14" fillId="0" borderId="1" xfId="0" applyFont="1" applyBorder="1" applyAlignment="1">
      <alignment vertical="center" wrapText="1"/>
    </xf>
    <xf numFmtId="0" fontId="8" fillId="0" borderId="0" xfId="0" applyFont="1" applyAlignment="1">
      <alignment horizontal="center" vertical="center" wrapText="1"/>
    </xf>
    <xf numFmtId="0" fontId="1" fillId="0" borderId="1" xfId="0" applyFont="1" applyBorder="1" applyAlignment="1">
      <alignment horizontal="center" vertical="center" wrapText="1"/>
    </xf>
    <xf numFmtId="9" fontId="0" fillId="0" borderId="0" xfId="1" applyFont="1"/>
    <xf numFmtId="0" fontId="19" fillId="2" borderId="3" xfId="2" applyNumberFormat="1" applyFont="1" applyFill="1" applyBorder="1" applyAlignment="1">
      <alignment horizontal="left" vertical="top" wrapText="1"/>
    </xf>
    <xf numFmtId="0" fontId="18" fillId="3" borderId="3" xfId="2" applyNumberFormat="1" applyFont="1" applyFill="1" applyBorder="1" applyAlignment="1">
      <alignment horizontal="left" vertical="top" wrapText="1"/>
    </xf>
    <xf numFmtId="4" fontId="18" fillId="3" borderId="3" xfId="2" applyNumberFormat="1" applyFont="1" applyFill="1" applyBorder="1" applyAlignment="1">
      <alignment horizontal="right" vertical="top"/>
    </xf>
    <xf numFmtId="164" fontId="18" fillId="3" borderId="3" xfId="2" applyNumberFormat="1" applyFont="1" applyFill="1" applyBorder="1" applyAlignment="1">
      <alignment horizontal="right" vertical="top"/>
    </xf>
    <xf numFmtId="0" fontId="18" fillId="0" borderId="3" xfId="2" applyNumberFormat="1" applyFont="1" applyBorder="1" applyAlignment="1">
      <alignment horizontal="left" vertical="top" indent="2"/>
    </xf>
    <xf numFmtId="0" fontId="18" fillId="0" borderId="3" xfId="2" applyNumberFormat="1" applyFont="1" applyBorder="1" applyAlignment="1">
      <alignment horizontal="left" vertical="top"/>
    </xf>
    <xf numFmtId="4" fontId="18" fillId="0" borderId="3" xfId="2" applyNumberFormat="1" applyFont="1" applyBorder="1" applyAlignment="1">
      <alignment horizontal="right" vertical="top"/>
    </xf>
    <xf numFmtId="164" fontId="18" fillId="0" borderId="3" xfId="2" applyNumberFormat="1" applyFont="1" applyBorder="1" applyAlignment="1">
      <alignment horizontal="right" vertical="top"/>
    </xf>
    <xf numFmtId="165" fontId="18" fillId="0" borderId="3" xfId="2" applyNumberFormat="1" applyFont="1" applyBorder="1" applyAlignment="1">
      <alignment horizontal="right" vertical="top"/>
    </xf>
    <xf numFmtId="0" fontId="18" fillId="0" borderId="3" xfId="2" applyNumberFormat="1" applyFont="1" applyBorder="1" applyAlignment="1">
      <alignment horizontal="right" vertical="top"/>
    </xf>
    <xf numFmtId="2" fontId="18" fillId="0" borderId="3" xfId="2" applyNumberFormat="1" applyFont="1" applyBorder="1" applyAlignment="1">
      <alignment horizontal="right" vertical="top"/>
    </xf>
    <xf numFmtId="3" fontId="18" fillId="3" borderId="3" xfId="2" applyNumberFormat="1" applyFont="1" applyFill="1" applyBorder="1" applyAlignment="1">
      <alignment horizontal="right" vertical="top"/>
    </xf>
    <xf numFmtId="3" fontId="18" fillId="0" borderId="3" xfId="2" applyNumberFormat="1" applyFont="1" applyBorder="1" applyAlignment="1">
      <alignment horizontal="right" vertical="top"/>
    </xf>
    <xf numFmtId="4" fontId="19" fillId="2" borderId="3" xfId="2" applyNumberFormat="1" applyFont="1" applyFill="1" applyBorder="1" applyAlignment="1">
      <alignment horizontal="right" vertical="top"/>
    </xf>
    <xf numFmtId="164" fontId="19" fillId="2" borderId="3" xfId="2" applyNumberFormat="1" applyFont="1" applyFill="1" applyBorder="1" applyAlignment="1">
      <alignment horizontal="right" vertical="top"/>
    </xf>
    <xf numFmtId="0" fontId="20" fillId="0" borderId="0" xfId="0" applyFont="1"/>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0" fillId="0" borderId="4" xfId="0" applyBorder="1"/>
    <xf numFmtId="0" fontId="21" fillId="0" borderId="0" xfId="3" applyFont="1" applyAlignment="1">
      <alignment horizontal="left"/>
    </xf>
    <xf numFmtId="0" fontId="18" fillId="0" borderId="0" xfId="3"/>
    <xf numFmtId="0" fontId="19" fillId="2" borderId="3" xfId="3" applyNumberFormat="1" applyFont="1" applyFill="1" applyBorder="1" applyAlignment="1">
      <alignment horizontal="left" vertical="top" wrapText="1"/>
    </xf>
    <xf numFmtId="0" fontId="18" fillId="3" borderId="3" xfId="3" applyNumberFormat="1" applyFont="1" applyFill="1" applyBorder="1" applyAlignment="1">
      <alignment horizontal="left" vertical="top" wrapText="1"/>
    </xf>
    <xf numFmtId="4" fontId="18" fillId="3" borderId="3" xfId="3" applyNumberFormat="1" applyFont="1" applyFill="1" applyBorder="1" applyAlignment="1">
      <alignment horizontal="right" vertical="top"/>
    </xf>
    <xf numFmtId="0" fontId="18" fillId="0" borderId="3" xfId="3" applyNumberFormat="1" applyFont="1" applyBorder="1" applyAlignment="1">
      <alignment horizontal="left" vertical="top" indent="2"/>
    </xf>
    <xf numFmtId="0" fontId="18" fillId="0" borderId="3" xfId="3" applyNumberFormat="1" applyFont="1" applyBorder="1" applyAlignment="1">
      <alignment horizontal="left" vertical="top"/>
    </xf>
    <xf numFmtId="4" fontId="18" fillId="0" borderId="3" xfId="3" applyNumberFormat="1" applyFont="1" applyBorder="1" applyAlignment="1">
      <alignment horizontal="right" vertical="top"/>
    </xf>
    <xf numFmtId="2" fontId="18" fillId="0" borderId="3" xfId="3" applyNumberFormat="1" applyFont="1" applyBorder="1" applyAlignment="1">
      <alignment horizontal="right" vertical="top"/>
    </xf>
    <xf numFmtId="0" fontId="18" fillId="0" borderId="3" xfId="3" applyNumberFormat="1" applyFont="1" applyBorder="1" applyAlignment="1">
      <alignment horizontal="right" vertical="top"/>
    </xf>
    <xf numFmtId="165" fontId="18" fillId="0" borderId="3" xfId="3" applyNumberFormat="1" applyFont="1" applyBorder="1" applyAlignment="1">
      <alignment horizontal="right" vertical="top"/>
    </xf>
    <xf numFmtId="164" fontId="18" fillId="0" borderId="3" xfId="3" applyNumberFormat="1" applyFont="1" applyBorder="1" applyAlignment="1">
      <alignment horizontal="right" vertical="top"/>
    </xf>
    <xf numFmtId="4" fontId="19" fillId="2" borderId="3" xfId="3" applyNumberFormat="1" applyFont="1" applyFill="1" applyBorder="1" applyAlignment="1">
      <alignment horizontal="right" vertical="top"/>
    </xf>
    <xf numFmtId="164" fontId="18" fillId="3" borderId="3" xfId="3" applyNumberFormat="1" applyFont="1" applyFill="1" applyBorder="1" applyAlignment="1">
      <alignment horizontal="right" vertical="top"/>
    </xf>
    <xf numFmtId="164" fontId="19" fillId="2" borderId="3" xfId="3" applyNumberFormat="1" applyFont="1" applyFill="1" applyBorder="1" applyAlignment="1">
      <alignment horizontal="right" vertical="top"/>
    </xf>
    <xf numFmtId="0" fontId="17" fillId="0" borderId="0" xfId="0" applyFont="1"/>
    <xf numFmtId="0" fontId="1" fillId="0" borderId="1" xfId="0" applyFont="1" applyBorder="1" applyAlignment="1">
      <alignment horizontal="center" vertical="center" wrapText="1"/>
    </xf>
    <xf numFmtId="2" fontId="5" fillId="0" borderId="1" xfId="0" applyNumberFormat="1" applyFont="1" applyFill="1" applyBorder="1" applyAlignment="1">
      <alignment horizontal="center" vertical="center" wrapText="1"/>
    </xf>
    <xf numFmtId="4" fontId="0" fillId="0" borderId="0" xfId="0" applyNumberFormat="1"/>
    <xf numFmtId="4" fontId="8" fillId="0" borderId="0" xfId="0" applyNumberFormat="1" applyFont="1" applyAlignment="1">
      <alignment horizontal="center" vertical="center" wrapText="1"/>
    </xf>
    <xf numFmtId="2" fontId="6" fillId="0" borderId="1" xfId="0" applyNumberFormat="1" applyFont="1" applyFill="1" applyBorder="1" applyAlignment="1">
      <alignment horizontal="center" vertical="center"/>
    </xf>
    <xf numFmtId="2" fontId="0" fillId="0" borderId="0" xfId="0" applyNumberFormat="1"/>
    <xf numFmtId="2"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0" xfId="0" applyFont="1" applyAlignment="1">
      <alignment horizontal="center" vertical="center" wrapText="1"/>
    </xf>
    <xf numFmtId="43" fontId="0" fillId="0" borderId="0" xfId="20" applyFont="1"/>
    <xf numFmtId="0" fontId="9" fillId="0" borderId="0" xfId="0" applyFont="1" applyBorder="1" applyAlignment="1">
      <alignment horizontal="left" vertical="center" wrapText="1"/>
    </xf>
    <xf numFmtId="43" fontId="4" fillId="0" borderId="1" xfId="20" applyFont="1" applyFill="1" applyBorder="1" applyAlignment="1">
      <alignment horizontal="center" vertical="center" wrapText="1"/>
    </xf>
    <xf numFmtId="43" fontId="5" fillId="0" borderId="1" xfId="20" applyFont="1" applyFill="1" applyBorder="1" applyAlignment="1">
      <alignment horizontal="center" vertical="center"/>
    </xf>
    <xf numFmtId="43" fontId="6" fillId="0" borderId="1" xfId="20" applyFont="1" applyFill="1" applyBorder="1" applyAlignment="1">
      <alignment horizontal="center" vertical="center"/>
    </xf>
    <xf numFmtId="43" fontId="3" fillId="0" borderId="1" xfId="20" applyFont="1" applyFill="1" applyBorder="1" applyAlignment="1">
      <alignment horizontal="center" vertical="center" wrapText="1"/>
    </xf>
    <xf numFmtId="43" fontId="7" fillId="0" borderId="1" xfId="20" applyFont="1" applyFill="1" applyBorder="1" applyAlignment="1">
      <alignment horizontal="center" vertical="center" wrapText="1"/>
    </xf>
    <xf numFmtId="43" fontId="5" fillId="0" borderId="1" xfId="20" applyFont="1" applyFill="1" applyBorder="1" applyAlignment="1">
      <alignment horizontal="center" vertical="center" wrapText="1"/>
    </xf>
    <xf numFmtId="0" fontId="8" fillId="0" borderId="0" xfId="0" applyFont="1" applyAlignment="1">
      <alignment horizontal="center" vertical="center" wrapText="1"/>
    </xf>
    <xf numFmtId="0" fontId="1" fillId="0" borderId="1" xfId="0" applyFont="1" applyBorder="1" applyAlignment="1">
      <alignment horizontal="center" vertical="center" wrapText="1"/>
    </xf>
    <xf numFmtId="166" fontId="0" fillId="0" borderId="0" xfId="0" applyNumberFormat="1"/>
    <xf numFmtId="0" fontId="8" fillId="0" borderId="0" xfId="0" applyFont="1" applyAlignment="1">
      <alignment horizontal="center" vertical="center" wrapText="1"/>
    </xf>
    <xf numFmtId="0" fontId="9" fillId="0" borderId="5" xfId="0" applyFont="1" applyBorder="1" applyAlignment="1">
      <alignment horizontal="left" vertical="center" wrapText="1"/>
    </xf>
    <xf numFmtId="0" fontId="1"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9" fillId="0" borderId="0" xfId="0" applyFont="1" applyBorder="1" applyAlignment="1">
      <alignment horizontal="left" vertical="center" wrapText="1"/>
    </xf>
    <xf numFmtId="0" fontId="2" fillId="0" borderId="1" xfId="0" applyFont="1" applyBorder="1" applyAlignment="1">
      <alignment horizontal="center" vertical="center" wrapText="1"/>
    </xf>
    <xf numFmtId="0" fontId="19" fillId="2" borderId="3" xfId="2" applyNumberFormat="1" applyFont="1" applyFill="1" applyBorder="1" applyAlignment="1">
      <alignment horizontal="left" vertical="top" wrapText="1"/>
    </xf>
    <xf numFmtId="0" fontId="18" fillId="0" borderId="3" xfId="2" applyNumberFormat="1" applyFont="1" applyBorder="1" applyAlignment="1">
      <alignment horizontal="left" vertical="top" wrapText="1" indent="4"/>
    </xf>
    <xf numFmtId="0" fontId="19" fillId="2" borderId="3" xfId="2" applyNumberFormat="1" applyFont="1" applyFill="1" applyBorder="1" applyAlignment="1">
      <alignment horizontal="left" vertical="top"/>
    </xf>
    <xf numFmtId="0" fontId="18" fillId="0" borderId="3" xfId="3" applyNumberFormat="1" applyFont="1" applyBorder="1" applyAlignment="1">
      <alignment horizontal="left" vertical="top" wrapText="1" indent="4"/>
    </xf>
    <xf numFmtId="0" fontId="18" fillId="0" borderId="0" xfId="3" applyNumberFormat="1" applyAlignment="1">
      <alignment horizontal="left" wrapText="1"/>
    </xf>
    <xf numFmtId="0" fontId="19" fillId="2" borderId="3" xfId="3" applyNumberFormat="1" applyFont="1" applyFill="1" applyBorder="1" applyAlignment="1">
      <alignment horizontal="left" vertical="top" wrapText="1"/>
    </xf>
    <xf numFmtId="0" fontId="19" fillId="2" borderId="3" xfId="3" applyNumberFormat="1" applyFont="1" applyFill="1" applyBorder="1" applyAlignment="1">
      <alignment horizontal="left" vertical="top"/>
    </xf>
    <xf numFmtId="0" fontId="9" fillId="0" borderId="0" xfId="0" applyFont="1" applyAlignment="1">
      <alignment horizontal="left" vertical="center" wrapText="1"/>
    </xf>
  </cellXfs>
  <cellStyles count="21">
    <cellStyle name="Обычный" xfId="0" builtinId="0"/>
    <cellStyle name="Обычный 2" xfId="4"/>
    <cellStyle name="Обычный 2 2" xfId="5"/>
    <cellStyle name="Обычный 2 3" xfId="8"/>
    <cellStyle name="Обычный 3" xfId="9"/>
    <cellStyle name="Обычный 4" xfId="10"/>
    <cellStyle name="Обычный 5" xfId="11"/>
    <cellStyle name="Обычный 6" xfId="12"/>
    <cellStyle name="Обычный 7" xfId="13"/>
    <cellStyle name="Обычный_Лист3" xfId="2"/>
    <cellStyle name="Обычный_Лист7" xfId="3"/>
    <cellStyle name="Процентный" xfId="1" builtinId="5"/>
    <cellStyle name="Процентный 2" xfId="7"/>
    <cellStyle name="Процентный 2 2" xfId="14"/>
    <cellStyle name="Процентный 3" xfId="15"/>
    <cellStyle name="Процентный 5" xfId="16"/>
    <cellStyle name="Финансовый" xfId="20" builtinId="3"/>
    <cellStyle name="Финансовый 2" xfId="6"/>
    <cellStyle name="Финансовый 2 2" xfId="17"/>
    <cellStyle name="Финансовый 3" xfId="18"/>
    <cellStyle name="Финансовый 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opLeftCell="A2" workbookViewId="0">
      <selection activeCell="E10" sqref="E10"/>
    </sheetView>
  </sheetViews>
  <sheetFormatPr defaultRowHeight="14.4" x14ac:dyDescent="0.3"/>
  <cols>
    <col min="1" max="1" width="5.44140625" customWidth="1"/>
    <col min="2" max="2" width="69.5546875" customWidth="1"/>
    <col min="3" max="3" width="18.44140625" customWidth="1"/>
    <col min="4" max="4" width="21.5546875" customWidth="1"/>
  </cols>
  <sheetData>
    <row r="1" spans="1:12" ht="20.399999999999999" hidden="1" x14ac:dyDescent="0.35">
      <c r="B1" s="42" t="s">
        <v>93</v>
      </c>
    </row>
    <row r="2" spans="1:12" ht="57.75" customHeight="1" x14ac:dyDescent="0.3">
      <c r="A2" s="82" t="s">
        <v>43</v>
      </c>
      <c r="B2" s="82"/>
      <c r="C2" s="82"/>
      <c r="D2" s="82"/>
    </row>
    <row r="3" spans="1:12" ht="35.25" customHeight="1" x14ac:dyDescent="0.3">
      <c r="A3" s="83" t="s">
        <v>143</v>
      </c>
      <c r="B3" s="83"/>
      <c r="C3" s="83"/>
      <c r="D3" s="83"/>
    </row>
    <row r="4" spans="1:12" ht="47.25" customHeight="1" x14ac:dyDescent="0.3">
      <c r="A4" s="84" t="s">
        <v>0</v>
      </c>
      <c r="B4" s="84" t="s">
        <v>1</v>
      </c>
      <c r="C4" s="85" t="s">
        <v>144</v>
      </c>
      <c r="D4" s="86"/>
    </row>
    <row r="5" spans="1:12" x14ac:dyDescent="0.3">
      <c r="A5" s="84"/>
      <c r="B5" s="84"/>
      <c r="C5" s="3" t="s">
        <v>122</v>
      </c>
      <c r="D5" s="3" t="s">
        <v>123</v>
      </c>
    </row>
    <row r="6" spans="1:12" x14ac:dyDescent="0.3">
      <c r="A6" s="69">
        <v>1</v>
      </c>
      <c r="B6" s="69">
        <v>2</v>
      </c>
      <c r="C6" s="3">
        <v>3</v>
      </c>
      <c r="D6" s="3">
        <v>4</v>
      </c>
    </row>
    <row r="7" spans="1:12" ht="31.2" x14ac:dyDescent="0.3">
      <c r="A7" s="10"/>
      <c r="B7" s="13" t="s">
        <v>45</v>
      </c>
      <c r="C7" s="14">
        <f>C8+C17+C23+C27+C28+C30+C31</f>
        <v>16.899999999999999</v>
      </c>
      <c r="D7" s="14">
        <f>D8+D17+D23+D27+D28+D30+D31</f>
        <v>19.940000000000005</v>
      </c>
      <c r="G7">
        <v>16.899999999999999</v>
      </c>
    </row>
    <row r="8" spans="1:12" ht="27.6" x14ac:dyDescent="0.3">
      <c r="A8" s="12" t="s">
        <v>46</v>
      </c>
      <c r="B8" s="9" t="s">
        <v>2</v>
      </c>
      <c r="C8" s="7">
        <f>C9+C10+C11+C12+C13+C14+C15+C16</f>
        <v>1.08</v>
      </c>
      <c r="D8" s="7">
        <f>D9+D10+D11+D12+D13+D14+D15+D16</f>
        <v>1.2700000000000002</v>
      </c>
      <c r="G8">
        <f>G7</f>
        <v>16.899999999999999</v>
      </c>
    </row>
    <row r="9" spans="1:12" ht="27.6" x14ac:dyDescent="0.3">
      <c r="A9" s="11" t="s">
        <v>3</v>
      </c>
      <c r="B9" s="2" t="s">
        <v>4</v>
      </c>
      <c r="C9" s="4">
        <v>0.02</v>
      </c>
      <c r="D9" s="4">
        <f>ROUND(C9*1.18,2)</f>
        <v>0.02</v>
      </c>
      <c r="G9">
        <f>G8/C7</f>
        <v>1</v>
      </c>
    </row>
    <row r="10" spans="1:12" ht="55.2" x14ac:dyDescent="0.3">
      <c r="A10" s="11" t="s">
        <v>5</v>
      </c>
      <c r="B10" s="2" t="s">
        <v>6</v>
      </c>
      <c r="C10" s="4">
        <v>0.26</v>
      </c>
      <c r="D10" s="4">
        <f t="shared" ref="D10:D16" si="0">ROUND(C10*1.18,2)</f>
        <v>0.31</v>
      </c>
      <c r="L10">
        <f>22281.64</f>
        <v>22281.64</v>
      </c>
    </row>
    <row r="11" spans="1:12" ht="27.6" x14ac:dyDescent="0.3">
      <c r="A11" s="11" t="s">
        <v>7</v>
      </c>
      <c r="B11" s="2" t="s">
        <v>8</v>
      </c>
      <c r="C11" s="4">
        <v>0.06</v>
      </c>
      <c r="D11" s="4">
        <f t="shared" si="0"/>
        <v>7.0000000000000007E-2</v>
      </c>
      <c r="L11">
        <v>21240</v>
      </c>
    </row>
    <row r="12" spans="1:12" ht="27.6" x14ac:dyDescent="0.3">
      <c r="A12" s="11" t="s">
        <v>9</v>
      </c>
      <c r="B12" s="2" t="s">
        <v>10</v>
      </c>
      <c r="C12" s="4">
        <v>0.56999999999999995</v>
      </c>
      <c r="D12" s="4">
        <f t="shared" si="0"/>
        <v>0.67</v>
      </c>
      <c r="L12" s="26">
        <f>L11/L10</f>
        <v>0.95325119694959615</v>
      </c>
    </row>
    <row r="13" spans="1:12" ht="27.6" x14ac:dyDescent="0.3">
      <c r="A13" s="11" t="s">
        <v>47</v>
      </c>
      <c r="B13" s="2" t="s">
        <v>12</v>
      </c>
      <c r="C13" s="4">
        <v>0.04</v>
      </c>
      <c r="D13" s="4">
        <f t="shared" si="0"/>
        <v>0.05</v>
      </c>
    </row>
    <row r="14" spans="1:12" ht="27.6" x14ac:dyDescent="0.3">
      <c r="A14" s="11" t="s">
        <v>11</v>
      </c>
      <c r="B14" s="2" t="s">
        <v>14</v>
      </c>
      <c r="C14" s="4">
        <v>0</v>
      </c>
      <c r="D14" s="4">
        <f t="shared" si="0"/>
        <v>0</v>
      </c>
    </row>
    <row r="15" spans="1:12" ht="55.2" x14ac:dyDescent="0.3">
      <c r="A15" s="11" t="s">
        <v>13</v>
      </c>
      <c r="B15" s="2" t="s">
        <v>16</v>
      </c>
      <c r="C15" s="4">
        <v>7.0000000000000007E-2</v>
      </c>
      <c r="D15" s="4">
        <f t="shared" si="0"/>
        <v>0.08</v>
      </c>
    </row>
    <row r="16" spans="1:12" ht="27.6" x14ac:dyDescent="0.3">
      <c r="A16" s="11" t="s">
        <v>15</v>
      </c>
      <c r="B16" s="2" t="s">
        <v>17</v>
      </c>
      <c r="C16" s="4">
        <v>0.06</v>
      </c>
      <c r="D16" s="4">
        <f t="shared" si="0"/>
        <v>7.0000000000000007E-2</v>
      </c>
    </row>
    <row r="17" spans="1:4" ht="41.4" x14ac:dyDescent="0.3">
      <c r="A17" s="12" t="s">
        <v>48</v>
      </c>
      <c r="B17" s="9" t="s">
        <v>54</v>
      </c>
      <c r="C17" s="7">
        <f>C18+C22</f>
        <v>3.8</v>
      </c>
      <c r="D17" s="7">
        <f>D18+D22</f>
        <v>4.4899999999999993</v>
      </c>
    </row>
    <row r="18" spans="1:4" ht="27.6" x14ac:dyDescent="0.3">
      <c r="A18" s="11" t="s">
        <v>19</v>
      </c>
      <c r="B18" s="2" t="s">
        <v>20</v>
      </c>
      <c r="C18" s="5">
        <f>C19+C20+C21</f>
        <v>3.29</v>
      </c>
      <c r="D18" s="5">
        <f>D19+D20+D21</f>
        <v>3.8899999999999997</v>
      </c>
    </row>
    <row r="19" spans="1:4" ht="24" x14ac:dyDescent="0.3">
      <c r="A19" s="17" t="s">
        <v>21</v>
      </c>
      <c r="B19" s="16" t="s">
        <v>22</v>
      </c>
      <c r="C19" s="15">
        <v>1.1499999999999999</v>
      </c>
      <c r="D19" s="4">
        <f t="shared" ref="D19:D31" si="1">ROUND(C19*1.18,2)</f>
        <v>1.36</v>
      </c>
    </row>
    <row r="20" spans="1:4" x14ac:dyDescent="0.3">
      <c r="A20" s="17" t="s">
        <v>23</v>
      </c>
      <c r="B20" s="16" t="s">
        <v>24</v>
      </c>
      <c r="C20" s="15">
        <v>0.44</v>
      </c>
      <c r="D20" s="4">
        <f t="shared" si="1"/>
        <v>0.52</v>
      </c>
    </row>
    <row r="21" spans="1:4" ht="24" x14ac:dyDescent="0.3">
      <c r="A21" s="17" t="s">
        <v>49</v>
      </c>
      <c r="B21" s="16" t="s">
        <v>25</v>
      </c>
      <c r="C21" s="15">
        <v>1.7</v>
      </c>
      <c r="D21" s="4">
        <f t="shared" si="1"/>
        <v>2.0099999999999998</v>
      </c>
    </row>
    <row r="22" spans="1:4" ht="27.6" x14ac:dyDescent="0.3">
      <c r="A22" s="11" t="s">
        <v>26</v>
      </c>
      <c r="B22" s="2" t="s">
        <v>27</v>
      </c>
      <c r="C22" s="4">
        <v>0.51</v>
      </c>
      <c r="D22" s="4">
        <f t="shared" si="1"/>
        <v>0.6</v>
      </c>
    </row>
    <row r="23" spans="1:4" ht="27.6" x14ac:dyDescent="0.3">
      <c r="A23" s="12" t="s">
        <v>50</v>
      </c>
      <c r="B23" s="9" t="s">
        <v>28</v>
      </c>
      <c r="C23" s="7">
        <f>C24+C25+C26</f>
        <v>4.72</v>
      </c>
      <c r="D23" s="7">
        <f>D24+D25+D26</f>
        <v>5.5600000000000005</v>
      </c>
    </row>
    <row r="24" spans="1:4" x14ac:dyDescent="0.3">
      <c r="A24" s="11" t="s">
        <v>29</v>
      </c>
      <c r="B24" s="2" t="s">
        <v>30</v>
      </c>
      <c r="C24" s="5">
        <v>2.86</v>
      </c>
      <c r="D24" s="4">
        <f t="shared" si="1"/>
        <v>3.37</v>
      </c>
    </row>
    <row r="25" spans="1:4" x14ac:dyDescent="0.3">
      <c r="A25" s="11" t="s">
        <v>31</v>
      </c>
      <c r="B25" s="2" t="s">
        <v>32</v>
      </c>
      <c r="C25" s="5">
        <v>1.86</v>
      </c>
      <c r="D25" s="4">
        <f t="shared" si="1"/>
        <v>2.19</v>
      </c>
    </row>
    <row r="26" spans="1:4" x14ac:dyDescent="0.3">
      <c r="A26" s="22" t="s">
        <v>33</v>
      </c>
      <c r="B26" s="23" t="s">
        <v>34</v>
      </c>
      <c r="C26" s="6"/>
      <c r="D26" s="6"/>
    </row>
    <row r="27" spans="1:4" ht="27.6" x14ac:dyDescent="0.3">
      <c r="A27" s="12" t="s">
        <v>51</v>
      </c>
      <c r="B27" s="9" t="s">
        <v>18</v>
      </c>
      <c r="C27" s="7">
        <v>0.39</v>
      </c>
      <c r="D27" s="7">
        <f t="shared" si="1"/>
        <v>0.46</v>
      </c>
    </row>
    <row r="28" spans="1:4" x14ac:dyDescent="0.3">
      <c r="A28" s="12" t="s">
        <v>52</v>
      </c>
      <c r="B28" s="9" t="s">
        <v>35</v>
      </c>
      <c r="C28" s="7">
        <v>2.73</v>
      </c>
      <c r="D28" s="7">
        <f t="shared" si="1"/>
        <v>3.22</v>
      </c>
    </row>
    <row r="29" spans="1:4" x14ac:dyDescent="0.3">
      <c r="A29" s="12" t="s">
        <v>38</v>
      </c>
      <c r="B29" s="9" t="s">
        <v>36</v>
      </c>
      <c r="C29" s="8"/>
      <c r="D29" s="7">
        <f t="shared" si="1"/>
        <v>0</v>
      </c>
    </row>
    <row r="30" spans="1:4" x14ac:dyDescent="0.3">
      <c r="A30" s="12" t="s">
        <v>40</v>
      </c>
      <c r="B30" s="9" t="s">
        <v>39</v>
      </c>
      <c r="C30" s="8">
        <v>1.92</v>
      </c>
      <c r="D30" s="7">
        <f t="shared" si="1"/>
        <v>2.27</v>
      </c>
    </row>
    <row r="31" spans="1:4" x14ac:dyDescent="0.3">
      <c r="A31" s="12" t="s">
        <v>53</v>
      </c>
      <c r="B31" s="9" t="s">
        <v>41</v>
      </c>
      <c r="C31" s="8">
        <v>2.2599999999999998</v>
      </c>
      <c r="D31" s="7">
        <f t="shared" si="1"/>
        <v>2.67</v>
      </c>
    </row>
  </sheetData>
  <mergeCells count="5">
    <mergeCell ref="A2:D2"/>
    <mergeCell ref="A3:D3"/>
    <mergeCell ref="A4:A5"/>
    <mergeCell ref="B4:B5"/>
    <mergeCell ref="C4:D4"/>
  </mergeCells>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workbookViewId="0">
      <selection activeCell="D19" sqref="D19"/>
    </sheetView>
  </sheetViews>
  <sheetFormatPr defaultRowHeight="14.4" x14ac:dyDescent="0.3"/>
  <cols>
    <col min="4" max="4" width="13.33203125" customWidth="1"/>
    <col min="5" max="5" width="15" customWidth="1"/>
  </cols>
  <sheetData>
    <row r="1" spans="1:20" ht="15.6" x14ac:dyDescent="0.3">
      <c r="A1" s="46" t="s">
        <v>94</v>
      </c>
      <c r="B1" s="47"/>
      <c r="C1" s="47"/>
      <c r="D1" s="47"/>
      <c r="E1" s="47"/>
      <c r="F1" s="47"/>
      <c r="G1" s="47"/>
      <c r="H1" s="47"/>
    </row>
    <row r="2" spans="1:20" x14ac:dyDescent="0.3">
      <c r="A2" s="94" t="s">
        <v>95</v>
      </c>
      <c r="B2" s="94"/>
      <c r="C2" s="94"/>
      <c r="D2" s="94"/>
      <c r="E2" s="94"/>
      <c r="F2" s="94"/>
      <c r="G2" s="94"/>
      <c r="H2" s="94"/>
      <c r="N2" t="s">
        <v>110</v>
      </c>
    </row>
    <row r="3" spans="1:20" x14ac:dyDescent="0.3">
      <c r="A3" s="47" t="s">
        <v>111</v>
      </c>
      <c r="B3" s="47"/>
      <c r="C3" s="47"/>
      <c r="D3" s="47"/>
      <c r="E3" s="47"/>
      <c r="F3" s="47"/>
      <c r="G3" s="47"/>
      <c r="H3" s="47"/>
    </row>
    <row r="4" spans="1:20" ht="26.4" x14ac:dyDescent="0.3">
      <c r="A4" s="48" t="s">
        <v>55</v>
      </c>
      <c r="B4" s="48" t="s">
        <v>56</v>
      </c>
      <c r="C4" s="95" t="s">
        <v>57</v>
      </c>
      <c r="D4" s="95" t="s">
        <v>58</v>
      </c>
      <c r="E4" s="95" t="s">
        <v>59</v>
      </c>
      <c r="F4" s="95" t="s">
        <v>60</v>
      </c>
      <c r="G4" s="95"/>
      <c r="H4" s="95" t="s">
        <v>61</v>
      </c>
      <c r="M4" s="48" t="s">
        <v>55</v>
      </c>
      <c r="N4" s="48" t="s">
        <v>56</v>
      </c>
      <c r="O4" s="95" t="s">
        <v>57</v>
      </c>
      <c r="P4" s="95" t="s">
        <v>58</v>
      </c>
      <c r="Q4" s="95" t="s">
        <v>59</v>
      </c>
      <c r="R4" s="95" t="s">
        <v>60</v>
      </c>
      <c r="S4" s="95"/>
      <c r="T4" s="95" t="s">
        <v>61</v>
      </c>
    </row>
    <row r="5" spans="1:20" ht="39.6" x14ac:dyDescent="0.3">
      <c r="A5" s="95" t="s">
        <v>62</v>
      </c>
      <c r="B5" s="95"/>
      <c r="C5" s="95"/>
      <c r="D5" s="95"/>
      <c r="E5" s="95"/>
      <c r="F5" s="48" t="s">
        <v>63</v>
      </c>
      <c r="G5" s="48" t="s">
        <v>60</v>
      </c>
      <c r="H5" s="95"/>
      <c r="M5" s="95" t="s">
        <v>62</v>
      </c>
      <c r="N5" s="95"/>
      <c r="O5" s="95"/>
      <c r="P5" s="95"/>
      <c r="Q5" s="95"/>
      <c r="R5" s="48" t="s">
        <v>63</v>
      </c>
      <c r="S5" s="48" t="s">
        <v>60</v>
      </c>
      <c r="T5" s="95"/>
    </row>
    <row r="6" spans="1:20" ht="30.6" x14ac:dyDescent="0.3">
      <c r="A6" s="49" t="s">
        <v>64</v>
      </c>
      <c r="B6" s="49" t="s">
        <v>96</v>
      </c>
      <c r="C6" s="50">
        <v>190233.17</v>
      </c>
      <c r="D6" s="50">
        <v>1450504.18</v>
      </c>
      <c r="E6" s="50">
        <v>1497202.82</v>
      </c>
      <c r="F6" s="50">
        <v>144539.07</v>
      </c>
      <c r="G6" s="50">
        <v>143534.53</v>
      </c>
      <c r="H6" s="50">
        <v>24201.06</v>
      </c>
      <c r="M6" s="49" t="s">
        <v>64</v>
      </c>
      <c r="N6" s="49" t="s">
        <v>96</v>
      </c>
      <c r="O6" s="50">
        <v>49062.559999999998</v>
      </c>
      <c r="P6" s="59">
        <v>432775.2</v>
      </c>
      <c r="Q6" s="50">
        <v>424205.32</v>
      </c>
      <c r="R6" s="50">
        <v>57642.63</v>
      </c>
      <c r="S6" s="50">
        <v>57632.44</v>
      </c>
      <c r="T6" s="50">
        <v>10601.27</v>
      </c>
    </row>
    <row r="7" spans="1:20" x14ac:dyDescent="0.3">
      <c r="A7" s="51"/>
      <c r="B7" s="52"/>
      <c r="C7" s="53">
        <v>190233.17</v>
      </c>
      <c r="D7" s="53">
        <v>1450504.18</v>
      </c>
      <c r="E7" s="53">
        <v>1497202.82</v>
      </c>
      <c r="F7" s="53">
        <v>144539.07</v>
      </c>
      <c r="G7" s="53">
        <v>143534.53</v>
      </c>
      <c r="H7" s="53">
        <v>24201.06</v>
      </c>
      <c r="M7" s="51"/>
      <c r="N7" s="52"/>
      <c r="O7" s="53">
        <v>49062.559999999998</v>
      </c>
      <c r="P7" s="57">
        <v>432775.2</v>
      </c>
      <c r="Q7" s="53">
        <v>424205.32</v>
      </c>
      <c r="R7" s="53">
        <v>57642.63</v>
      </c>
      <c r="S7" s="53">
        <v>57632.44</v>
      </c>
      <c r="T7" s="53">
        <v>10601.27</v>
      </c>
    </row>
    <row r="8" spans="1:20" x14ac:dyDescent="0.3">
      <c r="A8" s="93" t="s">
        <v>97</v>
      </c>
      <c r="B8" s="93"/>
      <c r="C8" s="54">
        <v>40.159999999999997</v>
      </c>
      <c r="D8" s="55"/>
      <c r="E8" s="54">
        <v>40.159999999999997</v>
      </c>
      <c r="F8" s="55"/>
      <c r="G8" s="55"/>
      <c r="H8" s="55"/>
      <c r="M8" s="93" t="s">
        <v>74</v>
      </c>
      <c r="N8" s="93"/>
      <c r="O8" s="54">
        <v>528.27</v>
      </c>
      <c r="P8" s="55"/>
      <c r="Q8" s="54">
        <v>528.27</v>
      </c>
      <c r="R8" s="55"/>
      <c r="S8" s="55"/>
      <c r="T8" s="55"/>
    </row>
    <row r="9" spans="1:20" x14ac:dyDescent="0.3">
      <c r="A9" s="93" t="s">
        <v>98</v>
      </c>
      <c r="B9" s="93"/>
      <c r="C9" s="54">
        <v>19.63</v>
      </c>
      <c r="D9" s="55"/>
      <c r="E9" s="54">
        <v>19.63</v>
      </c>
      <c r="F9" s="55"/>
      <c r="G9" s="55"/>
      <c r="H9" s="55"/>
      <c r="M9" s="93" t="s">
        <v>75</v>
      </c>
      <c r="N9" s="93"/>
      <c r="O9" s="54">
        <v>889.25</v>
      </c>
      <c r="P9" s="55"/>
      <c r="Q9" s="54">
        <v>889.25</v>
      </c>
      <c r="R9" s="55"/>
      <c r="S9" s="55"/>
      <c r="T9" s="55"/>
    </row>
    <row r="10" spans="1:20" x14ac:dyDescent="0.3">
      <c r="A10" s="93" t="s">
        <v>99</v>
      </c>
      <c r="B10" s="93"/>
      <c r="C10" s="54">
        <v>14.42</v>
      </c>
      <c r="D10" s="55"/>
      <c r="E10" s="54">
        <v>14.42</v>
      </c>
      <c r="F10" s="55"/>
      <c r="G10" s="55"/>
      <c r="H10" s="55"/>
      <c r="M10" s="93" t="s">
        <v>76</v>
      </c>
      <c r="N10" s="93"/>
      <c r="O10" s="53">
        <v>2553.48</v>
      </c>
      <c r="P10" s="55"/>
      <c r="Q10" s="53">
        <v>2553.48</v>
      </c>
      <c r="R10" s="55"/>
      <c r="S10" s="55"/>
      <c r="T10" s="55"/>
    </row>
    <row r="11" spans="1:20" x14ac:dyDescent="0.3">
      <c r="A11" s="93" t="s">
        <v>100</v>
      </c>
      <c r="B11" s="93"/>
      <c r="C11" s="54">
        <v>37.630000000000003</v>
      </c>
      <c r="D11" s="55"/>
      <c r="E11" s="54">
        <v>37.630000000000003</v>
      </c>
      <c r="F11" s="55"/>
      <c r="G11" s="55"/>
      <c r="H11" s="55"/>
      <c r="M11" s="93" t="s">
        <v>77</v>
      </c>
      <c r="N11" s="93"/>
      <c r="O11" s="53">
        <v>45091.56</v>
      </c>
      <c r="P11" s="55"/>
      <c r="Q11" s="53">
        <v>45091.56</v>
      </c>
      <c r="R11" s="55"/>
      <c r="S11" s="55"/>
      <c r="T11" s="55"/>
    </row>
    <row r="12" spans="1:20" x14ac:dyDescent="0.3">
      <c r="A12" s="93" t="s">
        <v>101</v>
      </c>
      <c r="B12" s="93"/>
      <c r="C12" s="54">
        <v>55.43</v>
      </c>
      <c r="D12" s="55"/>
      <c r="E12" s="54">
        <v>55.43</v>
      </c>
      <c r="F12" s="55"/>
      <c r="G12" s="55"/>
      <c r="H12" s="55"/>
      <c r="M12" s="93" t="s">
        <v>78</v>
      </c>
      <c r="N12" s="93"/>
      <c r="O12" s="55"/>
      <c r="P12" s="57">
        <v>54096.9</v>
      </c>
      <c r="Q12" s="57">
        <v>54096.9</v>
      </c>
      <c r="R12" s="55"/>
      <c r="S12" s="55"/>
      <c r="T12" s="55"/>
    </row>
    <row r="13" spans="1:20" x14ac:dyDescent="0.3">
      <c r="A13" s="93" t="s">
        <v>102</v>
      </c>
      <c r="B13" s="93"/>
      <c r="C13" s="54">
        <v>102.05</v>
      </c>
      <c r="D13" s="55"/>
      <c r="E13" s="54">
        <v>102.05</v>
      </c>
      <c r="F13" s="55"/>
      <c r="G13" s="55"/>
      <c r="H13" s="55"/>
      <c r="M13" s="93" t="s">
        <v>79</v>
      </c>
      <c r="N13" s="93"/>
      <c r="O13" s="55"/>
      <c r="P13" s="57">
        <v>54096.9</v>
      </c>
      <c r="Q13" s="57">
        <v>54096.9</v>
      </c>
      <c r="R13" s="55"/>
      <c r="S13" s="55"/>
      <c r="T13" s="55"/>
    </row>
    <row r="14" spans="1:20" x14ac:dyDescent="0.3">
      <c r="A14" s="93" t="s">
        <v>103</v>
      </c>
      <c r="B14" s="93"/>
      <c r="C14" s="54">
        <v>81.93</v>
      </c>
      <c r="D14" s="55"/>
      <c r="E14" s="54">
        <v>81.93</v>
      </c>
      <c r="F14" s="55"/>
      <c r="G14" s="55"/>
      <c r="H14" s="55"/>
      <c r="M14" s="93" t="s">
        <v>80</v>
      </c>
      <c r="N14" s="93"/>
      <c r="O14" s="55"/>
      <c r="P14" s="57">
        <v>54096.9</v>
      </c>
      <c r="Q14" s="57">
        <v>54096.9</v>
      </c>
      <c r="R14" s="55"/>
      <c r="S14" s="55"/>
      <c r="T14" s="55"/>
    </row>
    <row r="15" spans="1:20" x14ac:dyDescent="0.3">
      <c r="A15" s="93" t="s">
        <v>104</v>
      </c>
      <c r="B15" s="93"/>
      <c r="C15" s="54">
        <v>15.81</v>
      </c>
      <c r="D15" s="55"/>
      <c r="E15" s="54">
        <v>15.81</v>
      </c>
      <c r="F15" s="55"/>
      <c r="G15" s="55"/>
      <c r="H15" s="55"/>
      <c r="M15" s="93" t="s">
        <v>81</v>
      </c>
      <c r="N15" s="93"/>
      <c r="O15" s="55"/>
      <c r="P15" s="57">
        <v>54096.9</v>
      </c>
      <c r="Q15" s="53">
        <v>53749.93</v>
      </c>
      <c r="R15" s="54">
        <v>346.97</v>
      </c>
      <c r="S15" s="54">
        <v>346.97</v>
      </c>
      <c r="T15" s="54">
        <v>346.97</v>
      </c>
    </row>
    <row r="16" spans="1:20" x14ac:dyDescent="0.3">
      <c r="A16" s="93" t="s">
        <v>105</v>
      </c>
      <c r="B16" s="93"/>
      <c r="C16" s="54">
        <v>32.04</v>
      </c>
      <c r="D16" s="55"/>
      <c r="E16" s="54">
        <v>32.04</v>
      </c>
      <c r="F16" s="55"/>
      <c r="G16" s="55"/>
      <c r="H16" s="55"/>
      <c r="M16" s="93" t="s">
        <v>82</v>
      </c>
      <c r="N16" s="93"/>
      <c r="O16" s="55"/>
      <c r="P16" s="57">
        <v>54096.9</v>
      </c>
      <c r="Q16" s="53">
        <v>51760.11</v>
      </c>
      <c r="R16" s="53">
        <v>2336.79</v>
      </c>
      <c r="S16" s="53">
        <v>2336.79</v>
      </c>
      <c r="T16" s="53">
        <v>2336.79</v>
      </c>
    </row>
    <row r="17" spans="1:20" x14ac:dyDescent="0.3">
      <c r="A17" s="93" t="s">
        <v>66</v>
      </c>
      <c r="B17" s="93"/>
      <c r="C17" s="54">
        <v>49.98</v>
      </c>
      <c r="D17" s="55"/>
      <c r="E17" s="54">
        <v>49.98</v>
      </c>
      <c r="F17" s="55"/>
      <c r="G17" s="55"/>
      <c r="H17" s="55"/>
      <c r="M17" s="93" t="s">
        <v>83</v>
      </c>
      <c r="N17" s="93"/>
      <c r="O17" s="55"/>
      <c r="P17" s="57">
        <v>54096.9</v>
      </c>
      <c r="Q17" s="53">
        <v>52546.34</v>
      </c>
      <c r="R17" s="53">
        <v>1550.56</v>
      </c>
      <c r="S17" s="53">
        <v>1550.56</v>
      </c>
      <c r="T17" s="53">
        <v>1550.56</v>
      </c>
    </row>
    <row r="18" spans="1:20" x14ac:dyDescent="0.3">
      <c r="A18" s="93" t="s">
        <v>67</v>
      </c>
      <c r="B18" s="93"/>
      <c r="C18" s="56">
        <v>47.1</v>
      </c>
      <c r="D18" s="55"/>
      <c r="E18" s="56">
        <v>47.1</v>
      </c>
      <c r="F18" s="55"/>
      <c r="G18" s="55"/>
      <c r="H18" s="55"/>
      <c r="M18" s="93" t="s">
        <v>84</v>
      </c>
      <c r="N18" s="93"/>
      <c r="O18" s="55"/>
      <c r="P18" s="57">
        <v>54096.9</v>
      </c>
      <c r="Q18" s="53">
        <v>47729.95</v>
      </c>
      <c r="R18" s="53">
        <v>6366.95</v>
      </c>
      <c r="S18" s="53">
        <v>6366.95</v>
      </c>
      <c r="T18" s="53">
        <v>6366.95</v>
      </c>
    </row>
    <row r="19" spans="1:20" x14ac:dyDescent="0.3">
      <c r="A19" s="93" t="s">
        <v>68</v>
      </c>
      <c r="B19" s="93"/>
      <c r="C19" s="54">
        <v>77.75</v>
      </c>
      <c r="D19" s="55"/>
      <c r="E19" s="54">
        <v>77.75</v>
      </c>
      <c r="F19" s="55"/>
      <c r="G19" s="55"/>
      <c r="H19" s="55"/>
      <c r="M19" s="93" t="s">
        <v>85</v>
      </c>
      <c r="N19" s="93"/>
      <c r="O19" s="55"/>
      <c r="P19" s="57">
        <v>54096.9</v>
      </c>
      <c r="Q19" s="53">
        <v>7055.54</v>
      </c>
      <c r="R19" s="53">
        <v>47041.36</v>
      </c>
      <c r="S19" s="53">
        <v>47041.36</v>
      </c>
      <c r="T19" s="55"/>
    </row>
    <row r="20" spans="1:20" x14ac:dyDescent="0.3">
      <c r="A20" s="93" t="s">
        <v>69</v>
      </c>
      <c r="B20" s="93"/>
      <c r="C20" s="54">
        <v>105.59</v>
      </c>
      <c r="D20" s="55"/>
      <c r="E20" s="54">
        <v>105.59</v>
      </c>
      <c r="F20" s="55"/>
      <c r="G20" s="55"/>
      <c r="H20" s="55"/>
      <c r="M20" s="93" t="s">
        <v>86</v>
      </c>
      <c r="N20" s="93"/>
      <c r="O20" s="55"/>
      <c r="P20" s="55"/>
      <c r="Q20" s="54">
        <v>10.19</v>
      </c>
      <c r="R20" s="55"/>
      <c r="S20" s="54">
        <v>-10.19</v>
      </c>
      <c r="T20" s="55"/>
    </row>
    <row r="21" spans="1:20" ht="30.6" x14ac:dyDescent="0.3">
      <c r="A21" s="93" t="s">
        <v>70</v>
      </c>
      <c r="B21" s="93"/>
      <c r="C21" s="54">
        <v>110.02</v>
      </c>
      <c r="D21" s="55"/>
      <c r="E21" s="54">
        <v>110.02</v>
      </c>
      <c r="F21" s="55"/>
      <c r="G21" s="55"/>
      <c r="H21" s="55"/>
      <c r="M21" s="49" t="s">
        <v>64</v>
      </c>
      <c r="N21" s="49" t="s">
        <v>106</v>
      </c>
      <c r="O21" s="50">
        <v>80149.14</v>
      </c>
      <c r="P21" s="50">
        <v>509337.28</v>
      </c>
      <c r="Q21" s="50">
        <v>481689.35</v>
      </c>
      <c r="R21" s="50">
        <v>107855.47</v>
      </c>
      <c r="S21" s="50">
        <v>107797.07</v>
      </c>
      <c r="T21" s="50">
        <v>55644.85</v>
      </c>
    </row>
    <row r="22" spans="1:20" x14ac:dyDescent="0.3">
      <c r="A22" s="93" t="s">
        <v>71</v>
      </c>
      <c r="B22" s="93"/>
      <c r="C22" s="54">
        <v>120.07</v>
      </c>
      <c r="D22" s="55"/>
      <c r="E22" s="54">
        <v>120.07</v>
      </c>
      <c r="F22" s="55"/>
      <c r="G22" s="55"/>
      <c r="H22" s="55"/>
      <c r="M22" s="51"/>
      <c r="N22" s="52"/>
      <c r="O22" s="53">
        <v>80149.14</v>
      </c>
      <c r="P22" s="53">
        <v>509337.28</v>
      </c>
      <c r="Q22" s="53">
        <v>481689.35</v>
      </c>
      <c r="R22" s="53">
        <v>107855.47</v>
      </c>
      <c r="S22" s="53">
        <v>107797.07</v>
      </c>
      <c r="T22" s="53">
        <v>55644.85</v>
      </c>
    </row>
    <row r="23" spans="1:20" x14ac:dyDescent="0.3">
      <c r="A23" s="93" t="s">
        <v>72</v>
      </c>
      <c r="B23" s="93"/>
      <c r="C23" s="54">
        <v>126.83</v>
      </c>
      <c r="D23" s="55"/>
      <c r="E23" s="54">
        <v>126.83</v>
      </c>
      <c r="F23" s="55"/>
      <c r="G23" s="55"/>
      <c r="H23" s="55"/>
      <c r="M23" s="93" t="s">
        <v>73</v>
      </c>
      <c r="N23" s="93"/>
      <c r="O23" s="54">
        <v>604.74</v>
      </c>
      <c r="P23" s="55"/>
      <c r="Q23" s="54">
        <v>604.74</v>
      </c>
      <c r="R23" s="55"/>
      <c r="S23" s="55"/>
      <c r="T23" s="55"/>
    </row>
    <row r="24" spans="1:20" x14ac:dyDescent="0.3">
      <c r="A24" s="93" t="s">
        <v>73</v>
      </c>
      <c r="B24" s="93"/>
      <c r="C24" s="54">
        <v>110.65</v>
      </c>
      <c r="D24" s="55"/>
      <c r="E24" s="54">
        <v>110.65</v>
      </c>
      <c r="F24" s="55"/>
      <c r="G24" s="55"/>
      <c r="H24" s="55"/>
      <c r="M24" s="93" t="s">
        <v>74</v>
      </c>
      <c r="N24" s="93"/>
      <c r="O24" s="53">
        <v>1777.73</v>
      </c>
      <c r="P24" s="55"/>
      <c r="Q24" s="53">
        <v>1777.73</v>
      </c>
      <c r="R24" s="55"/>
      <c r="S24" s="55"/>
      <c r="T24" s="55"/>
    </row>
    <row r="25" spans="1:20" x14ac:dyDescent="0.3">
      <c r="A25" s="93" t="s">
        <v>74</v>
      </c>
      <c r="B25" s="93"/>
      <c r="C25" s="54">
        <v>803.36</v>
      </c>
      <c r="D25" s="55"/>
      <c r="E25" s="54">
        <v>803.36</v>
      </c>
      <c r="F25" s="55"/>
      <c r="G25" s="55"/>
      <c r="H25" s="55"/>
      <c r="M25" s="93" t="s">
        <v>75</v>
      </c>
      <c r="N25" s="93"/>
      <c r="O25" s="53">
        <v>7032.31</v>
      </c>
      <c r="P25" s="55"/>
      <c r="Q25" s="53">
        <v>7032.31</v>
      </c>
      <c r="R25" s="55"/>
      <c r="S25" s="55"/>
      <c r="T25" s="55"/>
    </row>
    <row r="26" spans="1:20" x14ac:dyDescent="0.3">
      <c r="A26" s="93" t="s">
        <v>75</v>
      </c>
      <c r="B26" s="93"/>
      <c r="C26" s="53">
        <v>2452.9699999999998</v>
      </c>
      <c r="D26" s="55"/>
      <c r="E26" s="53">
        <v>2452.9699999999998</v>
      </c>
      <c r="F26" s="55"/>
      <c r="G26" s="55"/>
      <c r="H26" s="55"/>
      <c r="M26" s="93" t="s">
        <v>76</v>
      </c>
      <c r="N26" s="93"/>
      <c r="O26" s="53">
        <v>12318.81</v>
      </c>
      <c r="P26" s="55"/>
      <c r="Q26" s="53">
        <v>12318.81</v>
      </c>
      <c r="R26" s="55"/>
      <c r="S26" s="55"/>
      <c r="T26" s="55"/>
    </row>
    <row r="27" spans="1:20" x14ac:dyDescent="0.3">
      <c r="A27" s="93" t="s">
        <v>76</v>
      </c>
      <c r="B27" s="93"/>
      <c r="C27" s="53">
        <v>11741.47</v>
      </c>
      <c r="D27" s="55"/>
      <c r="E27" s="53">
        <v>11741.47</v>
      </c>
      <c r="F27" s="55"/>
      <c r="G27" s="55"/>
      <c r="H27" s="55"/>
      <c r="M27" s="93" t="s">
        <v>77</v>
      </c>
      <c r="N27" s="93"/>
      <c r="O27" s="53">
        <v>58415.55</v>
      </c>
      <c r="P27" s="55"/>
      <c r="Q27" s="57">
        <v>56754.400000000001</v>
      </c>
      <c r="R27" s="53">
        <v>1661.15</v>
      </c>
      <c r="S27" s="53">
        <v>1661.15</v>
      </c>
      <c r="T27" s="53">
        <v>1661.15</v>
      </c>
    </row>
    <row r="28" spans="1:20" x14ac:dyDescent="0.3">
      <c r="A28" s="93" t="s">
        <v>77</v>
      </c>
      <c r="B28" s="93"/>
      <c r="C28" s="53">
        <v>174088.28</v>
      </c>
      <c r="D28" s="55"/>
      <c r="E28" s="53">
        <v>174088.28</v>
      </c>
      <c r="F28" s="55"/>
      <c r="G28" s="55"/>
      <c r="H28" s="55"/>
      <c r="M28" s="93" t="s">
        <v>78</v>
      </c>
      <c r="N28" s="93"/>
      <c r="O28" s="55"/>
      <c r="P28" s="53">
        <v>63667.16</v>
      </c>
      <c r="Q28" s="53">
        <v>59677.66</v>
      </c>
      <c r="R28" s="57">
        <v>3989.5</v>
      </c>
      <c r="S28" s="57">
        <v>3989.5</v>
      </c>
      <c r="T28" s="57">
        <v>3989.5</v>
      </c>
    </row>
    <row r="29" spans="1:20" x14ac:dyDescent="0.3">
      <c r="A29" s="93" t="s">
        <v>78</v>
      </c>
      <c r="B29" s="93"/>
      <c r="C29" s="55"/>
      <c r="D29" s="53">
        <v>245891.74</v>
      </c>
      <c r="E29" s="53">
        <v>245891.74</v>
      </c>
      <c r="F29" s="55"/>
      <c r="G29" s="55"/>
      <c r="H29" s="55"/>
      <c r="M29" s="93" t="s">
        <v>79</v>
      </c>
      <c r="N29" s="93"/>
      <c r="O29" s="55"/>
      <c r="P29" s="53">
        <v>63667.16</v>
      </c>
      <c r="Q29" s="53">
        <v>59261.35</v>
      </c>
      <c r="R29" s="53">
        <v>4405.8100000000004</v>
      </c>
      <c r="S29" s="53">
        <v>4405.8100000000004</v>
      </c>
      <c r="T29" s="53">
        <v>4405.8100000000004</v>
      </c>
    </row>
    <row r="30" spans="1:20" x14ac:dyDescent="0.3">
      <c r="A30" s="93" t="s">
        <v>79</v>
      </c>
      <c r="B30" s="93"/>
      <c r="C30" s="55"/>
      <c r="D30" s="53">
        <v>242010.31</v>
      </c>
      <c r="E30" s="53">
        <v>242010.31</v>
      </c>
      <c r="F30" s="55"/>
      <c r="G30" s="55"/>
      <c r="H30" s="55"/>
      <c r="M30" s="93" t="s">
        <v>80</v>
      </c>
      <c r="N30" s="93"/>
      <c r="O30" s="55"/>
      <c r="P30" s="53">
        <v>63667.16</v>
      </c>
      <c r="Q30" s="53">
        <v>58212.72</v>
      </c>
      <c r="R30" s="53">
        <v>5454.44</v>
      </c>
      <c r="S30" s="53">
        <v>5454.44</v>
      </c>
      <c r="T30" s="53">
        <v>5454.44</v>
      </c>
    </row>
    <row r="31" spans="1:20" x14ac:dyDescent="0.3">
      <c r="A31" s="93" t="s">
        <v>80</v>
      </c>
      <c r="B31" s="93"/>
      <c r="C31" s="55"/>
      <c r="D31" s="53">
        <v>210890.47</v>
      </c>
      <c r="E31" s="53">
        <v>210890.47</v>
      </c>
      <c r="F31" s="55"/>
      <c r="G31" s="55"/>
      <c r="H31" s="55"/>
      <c r="M31" s="93" t="s">
        <v>81</v>
      </c>
      <c r="N31" s="93"/>
      <c r="O31" s="55"/>
      <c r="P31" s="53">
        <v>63667.16</v>
      </c>
      <c r="Q31" s="53">
        <v>57417.97</v>
      </c>
      <c r="R31" s="53">
        <v>6249.19</v>
      </c>
      <c r="S31" s="53">
        <v>6249.19</v>
      </c>
      <c r="T31" s="53">
        <v>6249.19</v>
      </c>
    </row>
    <row r="32" spans="1:20" x14ac:dyDescent="0.3">
      <c r="A32" s="93" t="s">
        <v>81</v>
      </c>
      <c r="B32" s="93"/>
      <c r="C32" s="55"/>
      <c r="D32" s="53">
        <v>219659.46</v>
      </c>
      <c r="E32" s="53">
        <v>217746.18</v>
      </c>
      <c r="F32" s="53">
        <v>1913.28</v>
      </c>
      <c r="G32" s="53">
        <v>1913.28</v>
      </c>
      <c r="H32" s="53">
        <v>1913.28</v>
      </c>
      <c r="M32" s="93" t="s">
        <v>82</v>
      </c>
      <c r="N32" s="93"/>
      <c r="O32" s="55"/>
      <c r="P32" s="53">
        <v>63667.16</v>
      </c>
      <c r="Q32" s="53">
        <v>54617.22</v>
      </c>
      <c r="R32" s="53">
        <v>9049.94</v>
      </c>
      <c r="S32" s="53">
        <v>9049.94</v>
      </c>
      <c r="T32" s="53">
        <v>9049.94</v>
      </c>
    </row>
    <row r="33" spans="1:20" x14ac:dyDescent="0.3">
      <c r="A33" s="93" t="s">
        <v>82</v>
      </c>
      <c r="B33" s="93"/>
      <c r="C33" s="55"/>
      <c r="D33" s="53">
        <v>153634.51</v>
      </c>
      <c r="E33" s="53">
        <v>150483.29</v>
      </c>
      <c r="F33" s="53">
        <v>3533.56</v>
      </c>
      <c r="G33" s="53">
        <v>3151.22</v>
      </c>
      <c r="H33" s="53">
        <v>3151.22</v>
      </c>
      <c r="M33" s="93" t="s">
        <v>83</v>
      </c>
      <c r="N33" s="93"/>
      <c r="O33" s="55"/>
      <c r="P33" s="53">
        <v>63667.16</v>
      </c>
      <c r="Q33" s="53">
        <v>53286.48</v>
      </c>
      <c r="R33" s="53">
        <v>10380.68</v>
      </c>
      <c r="S33" s="53">
        <v>10380.68</v>
      </c>
      <c r="T33" s="53">
        <v>10380.68</v>
      </c>
    </row>
    <row r="34" spans="1:20" x14ac:dyDescent="0.3">
      <c r="A34" s="93" t="s">
        <v>83</v>
      </c>
      <c r="B34" s="93"/>
      <c r="C34" s="55"/>
      <c r="D34" s="53">
        <v>116828.34</v>
      </c>
      <c r="E34" s="53">
        <v>113881.48</v>
      </c>
      <c r="F34" s="53">
        <v>3473.86</v>
      </c>
      <c r="G34" s="53">
        <v>2946.86</v>
      </c>
      <c r="H34" s="53">
        <v>2946.86</v>
      </c>
      <c r="M34" s="93" t="s">
        <v>84</v>
      </c>
      <c r="N34" s="93"/>
      <c r="O34" s="55"/>
      <c r="P34" s="53">
        <v>63667.16</v>
      </c>
      <c r="Q34" s="53">
        <v>49213.02</v>
      </c>
      <c r="R34" s="53">
        <v>14454.14</v>
      </c>
      <c r="S34" s="53">
        <v>14454.14</v>
      </c>
      <c r="T34" s="53">
        <v>14454.14</v>
      </c>
    </row>
    <row r="35" spans="1:20" x14ac:dyDescent="0.3">
      <c r="A35" s="93" t="s">
        <v>84</v>
      </c>
      <c r="B35" s="93"/>
      <c r="C35" s="55"/>
      <c r="D35" s="53">
        <v>126541.33</v>
      </c>
      <c r="E35" s="53">
        <v>110351.63</v>
      </c>
      <c r="F35" s="53">
        <v>16242.75</v>
      </c>
      <c r="G35" s="57">
        <v>16189.7</v>
      </c>
      <c r="H35" s="57">
        <v>16189.7</v>
      </c>
      <c r="M35" s="93" t="s">
        <v>85</v>
      </c>
      <c r="N35" s="93"/>
      <c r="O35" s="55"/>
      <c r="P35" s="53">
        <v>63667.16</v>
      </c>
      <c r="Q35" s="53">
        <v>11456.54</v>
      </c>
      <c r="R35" s="53">
        <v>52210.62</v>
      </c>
      <c r="S35" s="53">
        <v>52210.62</v>
      </c>
      <c r="T35" s="55"/>
    </row>
    <row r="36" spans="1:20" x14ac:dyDescent="0.3">
      <c r="A36" s="93" t="s">
        <v>85</v>
      </c>
      <c r="B36" s="93"/>
      <c r="C36" s="55"/>
      <c r="D36" s="53">
        <v>135048.01999999999</v>
      </c>
      <c r="E36" s="57">
        <v>15672.4</v>
      </c>
      <c r="F36" s="53">
        <v>119375.62</v>
      </c>
      <c r="G36" s="53">
        <v>119375.62</v>
      </c>
      <c r="H36" s="55"/>
      <c r="M36" s="93" t="s">
        <v>86</v>
      </c>
      <c r="N36" s="93"/>
      <c r="O36" s="55"/>
      <c r="P36" s="55"/>
      <c r="Q36" s="56">
        <v>58.4</v>
      </c>
      <c r="R36" s="55"/>
      <c r="S36" s="56">
        <v>-58.4</v>
      </c>
      <c r="T36" s="55"/>
    </row>
    <row r="37" spans="1:20" x14ac:dyDescent="0.3">
      <c r="A37" s="93" t="s">
        <v>86</v>
      </c>
      <c r="B37" s="93"/>
      <c r="C37" s="55"/>
      <c r="D37" s="55"/>
      <c r="E37" s="54">
        <v>42.15</v>
      </c>
      <c r="F37" s="55"/>
      <c r="G37" s="54">
        <v>-42.15</v>
      </c>
      <c r="H37" s="55"/>
      <c r="M37" s="96" t="s">
        <v>89</v>
      </c>
      <c r="N37" s="96"/>
      <c r="O37" s="60">
        <v>129211.7</v>
      </c>
      <c r="P37" s="58">
        <v>942112.48</v>
      </c>
      <c r="Q37" s="58">
        <v>905894.67</v>
      </c>
      <c r="R37" s="60">
        <v>165498.1</v>
      </c>
      <c r="S37" s="58">
        <v>165429.51</v>
      </c>
      <c r="T37" s="58">
        <v>66246.12</v>
      </c>
    </row>
    <row r="38" spans="1:20" ht="30.6" x14ac:dyDescent="0.3">
      <c r="A38" s="49" t="s">
        <v>64</v>
      </c>
      <c r="B38" s="49" t="s">
        <v>106</v>
      </c>
      <c r="C38" s="50">
        <v>292567.67</v>
      </c>
      <c r="D38" s="50">
        <v>1552466.13</v>
      </c>
      <c r="E38" s="50">
        <v>1527470.21</v>
      </c>
      <c r="F38" s="50">
        <v>322576.46999999997</v>
      </c>
      <c r="G38" s="50">
        <v>317563.59000000003</v>
      </c>
      <c r="H38" s="50">
        <v>157519.98000000001</v>
      </c>
    </row>
    <row r="39" spans="1:20" x14ac:dyDescent="0.3">
      <c r="A39" s="51"/>
      <c r="B39" s="52"/>
      <c r="C39" s="53">
        <v>292567.67</v>
      </c>
      <c r="D39" s="53">
        <v>1552466.13</v>
      </c>
      <c r="E39" s="53">
        <v>1527470.21</v>
      </c>
      <c r="F39" s="53">
        <v>322576.46999999997</v>
      </c>
      <c r="G39" s="53">
        <v>317563.59000000003</v>
      </c>
      <c r="H39" s="53">
        <v>157519.98000000001</v>
      </c>
    </row>
    <row r="40" spans="1:20" x14ac:dyDescent="0.3">
      <c r="A40" s="93" t="s">
        <v>97</v>
      </c>
      <c r="B40" s="93"/>
      <c r="C40" s="54">
        <v>35.78</v>
      </c>
      <c r="D40" s="55"/>
      <c r="E40" s="54">
        <v>35.78</v>
      </c>
      <c r="F40" s="55"/>
      <c r="G40" s="55"/>
      <c r="H40" s="55"/>
    </row>
    <row r="41" spans="1:20" x14ac:dyDescent="0.3">
      <c r="A41" s="93" t="s">
        <v>98</v>
      </c>
      <c r="B41" s="93"/>
      <c r="C41" s="54">
        <v>53.22</v>
      </c>
      <c r="D41" s="55"/>
      <c r="E41" s="54">
        <v>53.22</v>
      </c>
      <c r="F41" s="55"/>
      <c r="G41" s="55"/>
      <c r="H41" s="55"/>
    </row>
    <row r="42" spans="1:20" x14ac:dyDescent="0.3">
      <c r="A42" s="93" t="s">
        <v>99</v>
      </c>
      <c r="B42" s="93"/>
      <c r="C42" s="54">
        <v>59.34</v>
      </c>
      <c r="D42" s="55"/>
      <c r="E42" s="54">
        <v>59.34</v>
      </c>
      <c r="F42" s="55"/>
      <c r="G42" s="55"/>
      <c r="H42" s="55"/>
    </row>
    <row r="43" spans="1:20" x14ac:dyDescent="0.3">
      <c r="A43" s="93" t="s">
        <v>100</v>
      </c>
      <c r="B43" s="93"/>
      <c r="C43" s="54">
        <v>70.72</v>
      </c>
      <c r="D43" s="55"/>
      <c r="E43" s="54">
        <v>70.72</v>
      </c>
      <c r="F43" s="55"/>
      <c r="G43" s="55"/>
      <c r="H43" s="55"/>
    </row>
    <row r="44" spans="1:20" x14ac:dyDescent="0.3">
      <c r="A44" s="93" t="s">
        <v>101</v>
      </c>
      <c r="B44" s="93"/>
      <c r="C44" s="54">
        <v>94.88</v>
      </c>
      <c r="D44" s="55"/>
      <c r="E44" s="54">
        <v>94.88</v>
      </c>
      <c r="F44" s="55"/>
      <c r="G44" s="55"/>
      <c r="H44" s="55"/>
    </row>
    <row r="45" spans="1:20" x14ac:dyDescent="0.3">
      <c r="A45" s="93" t="s">
        <v>102</v>
      </c>
      <c r="B45" s="93"/>
      <c r="C45" s="54">
        <v>107.07</v>
      </c>
      <c r="D45" s="55"/>
      <c r="E45" s="54">
        <v>107.07</v>
      </c>
      <c r="F45" s="55"/>
      <c r="G45" s="55"/>
      <c r="H45" s="55"/>
    </row>
    <row r="46" spans="1:20" x14ac:dyDescent="0.3">
      <c r="A46" s="93" t="s">
        <v>107</v>
      </c>
      <c r="B46" s="93"/>
      <c r="C46" s="54">
        <v>77.930000000000007</v>
      </c>
      <c r="D46" s="55"/>
      <c r="E46" s="54">
        <v>77.930000000000007</v>
      </c>
      <c r="F46" s="55"/>
      <c r="G46" s="55"/>
      <c r="H46" s="55"/>
    </row>
    <row r="47" spans="1:20" x14ac:dyDescent="0.3">
      <c r="A47" s="93" t="s">
        <v>108</v>
      </c>
      <c r="B47" s="93"/>
      <c r="C47" s="54">
        <v>79.11</v>
      </c>
      <c r="D47" s="55"/>
      <c r="E47" s="54">
        <v>79.11</v>
      </c>
      <c r="F47" s="55"/>
      <c r="G47" s="55"/>
      <c r="H47" s="55"/>
    </row>
    <row r="48" spans="1:20" x14ac:dyDescent="0.3">
      <c r="A48" s="93" t="s">
        <v>109</v>
      </c>
      <c r="B48" s="93"/>
      <c r="C48" s="54">
        <v>52.14</v>
      </c>
      <c r="D48" s="55"/>
      <c r="E48" s="54">
        <v>52.14</v>
      </c>
      <c r="F48" s="55"/>
      <c r="G48" s="55"/>
      <c r="H48" s="55"/>
    </row>
    <row r="49" spans="1:8" x14ac:dyDescent="0.3">
      <c r="A49" s="93" t="s">
        <v>103</v>
      </c>
      <c r="B49" s="93"/>
      <c r="C49" s="54">
        <v>68.83</v>
      </c>
      <c r="D49" s="55"/>
      <c r="E49" s="54">
        <v>68.83</v>
      </c>
      <c r="F49" s="55"/>
      <c r="G49" s="55"/>
      <c r="H49" s="55"/>
    </row>
    <row r="50" spans="1:8" x14ac:dyDescent="0.3">
      <c r="A50" s="93" t="s">
        <v>104</v>
      </c>
      <c r="B50" s="93"/>
      <c r="C50" s="54">
        <v>83.76</v>
      </c>
      <c r="D50" s="55"/>
      <c r="E50" s="54">
        <v>83.76</v>
      </c>
      <c r="F50" s="55"/>
      <c r="G50" s="55"/>
      <c r="H50" s="55"/>
    </row>
    <row r="51" spans="1:8" x14ac:dyDescent="0.3">
      <c r="A51" s="93" t="s">
        <v>105</v>
      </c>
      <c r="B51" s="93"/>
      <c r="C51" s="54">
        <v>51.53</v>
      </c>
      <c r="D51" s="55"/>
      <c r="E51" s="54">
        <v>51.53</v>
      </c>
      <c r="F51" s="55"/>
      <c r="G51" s="55"/>
      <c r="H51" s="55"/>
    </row>
    <row r="52" spans="1:8" x14ac:dyDescent="0.3">
      <c r="A52" s="93" t="s">
        <v>66</v>
      </c>
      <c r="B52" s="93"/>
      <c r="C52" s="54">
        <v>92.79</v>
      </c>
      <c r="D52" s="55"/>
      <c r="E52" s="54">
        <v>92.79</v>
      </c>
      <c r="F52" s="55"/>
      <c r="G52" s="55"/>
      <c r="H52" s="55"/>
    </row>
    <row r="53" spans="1:8" x14ac:dyDescent="0.3">
      <c r="A53" s="93" t="s">
        <v>67</v>
      </c>
      <c r="B53" s="93"/>
      <c r="C53" s="54">
        <v>121.86</v>
      </c>
      <c r="D53" s="55"/>
      <c r="E53" s="54">
        <v>121.86</v>
      </c>
      <c r="F53" s="55"/>
      <c r="G53" s="55"/>
      <c r="H53" s="55"/>
    </row>
    <row r="54" spans="1:8" x14ac:dyDescent="0.3">
      <c r="A54" s="93" t="s">
        <v>68</v>
      </c>
      <c r="B54" s="93"/>
      <c r="C54" s="54">
        <v>168.79</v>
      </c>
      <c r="D54" s="55"/>
      <c r="E54" s="54">
        <v>168.79</v>
      </c>
      <c r="F54" s="55"/>
      <c r="G54" s="55"/>
      <c r="H54" s="55"/>
    </row>
    <row r="55" spans="1:8" x14ac:dyDescent="0.3">
      <c r="A55" s="93" t="s">
        <v>69</v>
      </c>
      <c r="B55" s="93"/>
      <c r="C55" s="54">
        <v>121.08</v>
      </c>
      <c r="D55" s="55"/>
      <c r="E55" s="54">
        <v>121.08</v>
      </c>
      <c r="F55" s="55"/>
      <c r="G55" s="55"/>
      <c r="H55" s="55"/>
    </row>
    <row r="56" spans="1:8" x14ac:dyDescent="0.3">
      <c r="A56" s="93" t="s">
        <v>70</v>
      </c>
      <c r="B56" s="93"/>
      <c r="C56" s="54">
        <v>81.010000000000005</v>
      </c>
      <c r="D56" s="55"/>
      <c r="E56" s="54">
        <v>81.010000000000005</v>
      </c>
      <c r="F56" s="55"/>
      <c r="G56" s="55"/>
      <c r="H56" s="55"/>
    </row>
    <row r="57" spans="1:8" x14ac:dyDescent="0.3">
      <c r="A57" s="93" t="s">
        <v>71</v>
      </c>
      <c r="B57" s="93"/>
      <c r="C57" s="54">
        <v>175.36</v>
      </c>
      <c r="D57" s="55"/>
      <c r="E57" s="54">
        <v>175.36</v>
      </c>
      <c r="F57" s="55"/>
      <c r="G57" s="55"/>
      <c r="H57" s="55"/>
    </row>
    <row r="58" spans="1:8" x14ac:dyDescent="0.3">
      <c r="A58" s="93" t="s">
        <v>72</v>
      </c>
      <c r="B58" s="93"/>
      <c r="C58" s="54">
        <v>199.17</v>
      </c>
      <c r="D58" s="55"/>
      <c r="E58" s="54">
        <v>199.17</v>
      </c>
      <c r="F58" s="55"/>
      <c r="G58" s="55"/>
      <c r="H58" s="55"/>
    </row>
    <row r="59" spans="1:8" x14ac:dyDescent="0.3">
      <c r="A59" s="93" t="s">
        <v>73</v>
      </c>
      <c r="B59" s="93"/>
      <c r="C59" s="53">
        <v>1624.97</v>
      </c>
      <c r="D59" s="55"/>
      <c r="E59" s="53">
        <v>1624.97</v>
      </c>
      <c r="F59" s="55"/>
      <c r="G59" s="55"/>
      <c r="H59" s="55"/>
    </row>
    <row r="60" spans="1:8" x14ac:dyDescent="0.3">
      <c r="A60" s="93" t="s">
        <v>74</v>
      </c>
      <c r="B60" s="93"/>
      <c r="C60" s="57">
        <v>4553.5</v>
      </c>
      <c r="D60" s="55"/>
      <c r="E60" s="57">
        <v>4553.5</v>
      </c>
      <c r="F60" s="55"/>
      <c r="G60" s="55"/>
      <c r="H60" s="55"/>
    </row>
    <row r="61" spans="1:8" x14ac:dyDescent="0.3">
      <c r="A61" s="93" t="s">
        <v>75</v>
      </c>
      <c r="B61" s="93"/>
      <c r="C61" s="53">
        <v>26370.92</v>
      </c>
      <c r="D61" s="55"/>
      <c r="E61" s="53">
        <v>26288.49</v>
      </c>
      <c r="F61" s="54">
        <v>82.43</v>
      </c>
      <c r="G61" s="54">
        <v>82.43</v>
      </c>
      <c r="H61" s="54">
        <v>82.43</v>
      </c>
    </row>
    <row r="62" spans="1:8" x14ac:dyDescent="0.3">
      <c r="A62" s="93" t="s">
        <v>76</v>
      </c>
      <c r="B62" s="93"/>
      <c r="C62" s="53">
        <v>46172.31</v>
      </c>
      <c r="D62" s="55"/>
      <c r="E62" s="53">
        <v>46172.31</v>
      </c>
      <c r="F62" s="55"/>
      <c r="G62" s="55"/>
      <c r="H62" s="55"/>
    </row>
    <row r="63" spans="1:8" x14ac:dyDescent="0.3">
      <c r="A63" s="93" t="s">
        <v>77</v>
      </c>
      <c r="B63" s="93"/>
      <c r="C63" s="57">
        <v>212051.6</v>
      </c>
      <c r="D63" s="55"/>
      <c r="E63" s="53">
        <v>204258.77</v>
      </c>
      <c r="F63" s="53">
        <v>7792.83</v>
      </c>
      <c r="G63" s="53">
        <v>7792.83</v>
      </c>
      <c r="H63" s="53">
        <v>7792.83</v>
      </c>
    </row>
    <row r="64" spans="1:8" x14ac:dyDescent="0.3">
      <c r="A64" s="93" t="s">
        <v>78</v>
      </c>
      <c r="B64" s="93"/>
      <c r="C64" s="55"/>
      <c r="D64" s="53">
        <v>249360.51</v>
      </c>
      <c r="E64" s="53">
        <v>238292.54</v>
      </c>
      <c r="F64" s="53">
        <v>11067.97</v>
      </c>
      <c r="G64" s="53">
        <v>11067.97</v>
      </c>
      <c r="H64" s="53">
        <v>11067.97</v>
      </c>
    </row>
    <row r="65" spans="1:8" x14ac:dyDescent="0.3">
      <c r="A65" s="93" t="s">
        <v>79</v>
      </c>
      <c r="B65" s="93"/>
      <c r="C65" s="55"/>
      <c r="D65" s="53">
        <v>250838.56</v>
      </c>
      <c r="E65" s="53">
        <v>236824.93</v>
      </c>
      <c r="F65" s="53">
        <v>14013.63</v>
      </c>
      <c r="G65" s="53">
        <v>14013.63</v>
      </c>
      <c r="H65" s="53">
        <v>14013.63</v>
      </c>
    </row>
    <row r="66" spans="1:8" x14ac:dyDescent="0.3">
      <c r="A66" s="93" t="s">
        <v>80</v>
      </c>
      <c r="B66" s="93"/>
      <c r="C66" s="55"/>
      <c r="D66" s="53">
        <v>219646.74</v>
      </c>
      <c r="E66" s="57">
        <v>202542.7</v>
      </c>
      <c r="F66" s="53">
        <v>17104.04</v>
      </c>
      <c r="G66" s="53">
        <v>17104.04</v>
      </c>
      <c r="H66" s="53">
        <v>17104.04</v>
      </c>
    </row>
    <row r="67" spans="1:8" x14ac:dyDescent="0.3">
      <c r="A67" s="93" t="s">
        <v>81</v>
      </c>
      <c r="B67" s="93"/>
      <c r="C67" s="55"/>
      <c r="D67" s="53">
        <v>217641.46</v>
      </c>
      <c r="E67" s="53">
        <v>196787.15</v>
      </c>
      <c r="F67" s="53">
        <v>20854.310000000001</v>
      </c>
      <c r="G67" s="53">
        <v>20854.310000000001</v>
      </c>
      <c r="H67" s="53">
        <v>20854.310000000001</v>
      </c>
    </row>
    <row r="68" spans="1:8" x14ac:dyDescent="0.3">
      <c r="A68" s="93" t="s">
        <v>82</v>
      </c>
      <c r="B68" s="93"/>
      <c r="C68" s="55"/>
      <c r="D68" s="53">
        <v>159435.84</v>
      </c>
      <c r="E68" s="53">
        <v>140365.85</v>
      </c>
      <c r="F68" s="53">
        <v>20510.23</v>
      </c>
      <c r="G68" s="53">
        <v>19069.990000000002</v>
      </c>
      <c r="H68" s="53">
        <v>19069.990000000002</v>
      </c>
    </row>
    <row r="69" spans="1:8" x14ac:dyDescent="0.3">
      <c r="A69" s="93" t="s">
        <v>83</v>
      </c>
      <c r="B69" s="93"/>
      <c r="C69" s="55"/>
      <c r="D69" s="53">
        <v>132970.37</v>
      </c>
      <c r="E69" s="53">
        <v>109743.51</v>
      </c>
      <c r="F69" s="53">
        <v>23237.91</v>
      </c>
      <c r="G69" s="53">
        <v>23226.86</v>
      </c>
      <c r="H69" s="53">
        <v>23226.86</v>
      </c>
    </row>
    <row r="70" spans="1:8" x14ac:dyDescent="0.3">
      <c r="A70" s="93" t="s">
        <v>84</v>
      </c>
      <c r="B70" s="93"/>
      <c r="C70" s="55"/>
      <c r="D70" s="53">
        <v>138365.87</v>
      </c>
      <c r="E70" s="53">
        <v>94057.95</v>
      </c>
      <c r="F70" s="53">
        <v>44307.92</v>
      </c>
      <c r="G70" s="53">
        <v>44307.92</v>
      </c>
      <c r="H70" s="53">
        <v>44307.92</v>
      </c>
    </row>
    <row r="71" spans="1:8" x14ac:dyDescent="0.3">
      <c r="A71" s="93" t="s">
        <v>85</v>
      </c>
      <c r="B71" s="93"/>
      <c r="C71" s="55"/>
      <c r="D71" s="53">
        <v>184206.78</v>
      </c>
      <c r="E71" s="53">
        <v>24046.66</v>
      </c>
      <c r="F71" s="57">
        <v>163605.20000000001</v>
      </c>
      <c r="G71" s="53">
        <v>160160.12</v>
      </c>
      <c r="H71" s="55"/>
    </row>
    <row r="72" spans="1:8" x14ac:dyDescent="0.3">
      <c r="A72" s="93" t="s">
        <v>86</v>
      </c>
      <c r="B72" s="93"/>
      <c r="C72" s="55"/>
      <c r="D72" s="55"/>
      <c r="E72" s="54">
        <v>116.51</v>
      </c>
      <c r="F72" s="55"/>
      <c r="G72" s="54">
        <v>-116.51</v>
      </c>
      <c r="H72" s="55"/>
    </row>
    <row r="73" spans="1:8" x14ac:dyDescent="0.3">
      <c r="A73" s="96" t="s">
        <v>89</v>
      </c>
      <c r="B73" s="96"/>
      <c r="C73" s="58">
        <v>482800.84</v>
      </c>
      <c r="D73" s="58">
        <v>3002970.31</v>
      </c>
      <c r="E73" s="58">
        <v>3024673.03</v>
      </c>
      <c r="F73" s="58">
        <v>467115.54</v>
      </c>
      <c r="G73" s="58">
        <v>461098.12</v>
      </c>
      <c r="H73" s="58">
        <v>181721.04</v>
      </c>
    </row>
  </sheetData>
  <mergeCells count="105">
    <mergeCell ref="M34:N34"/>
    <mergeCell ref="M35:N35"/>
    <mergeCell ref="M36:N36"/>
    <mergeCell ref="M37:N37"/>
    <mergeCell ref="M28:N28"/>
    <mergeCell ref="M29:N29"/>
    <mergeCell ref="M30:N30"/>
    <mergeCell ref="M31:N31"/>
    <mergeCell ref="M32:N32"/>
    <mergeCell ref="M33:N33"/>
    <mergeCell ref="M20:N20"/>
    <mergeCell ref="M23:N23"/>
    <mergeCell ref="M24:N24"/>
    <mergeCell ref="M25:N25"/>
    <mergeCell ref="M26:N26"/>
    <mergeCell ref="M27:N27"/>
    <mergeCell ref="M14:N14"/>
    <mergeCell ref="M15:N15"/>
    <mergeCell ref="M16:N16"/>
    <mergeCell ref="M17:N17"/>
    <mergeCell ref="M18:N18"/>
    <mergeCell ref="M19:N19"/>
    <mergeCell ref="Q4:Q5"/>
    <mergeCell ref="R4:S4"/>
    <mergeCell ref="T4:T5"/>
    <mergeCell ref="M5:N5"/>
    <mergeCell ref="M8:N8"/>
    <mergeCell ref="M9:N9"/>
    <mergeCell ref="A70:B70"/>
    <mergeCell ref="A71:B71"/>
    <mergeCell ref="A72:B72"/>
    <mergeCell ref="A57:B57"/>
    <mergeCell ref="A46:B46"/>
    <mergeCell ref="A47:B47"/>
    <mergeCell ref="A48:B48"/>
    <mergeCell ref="A49:B49"/>
    <mergeCell ref="A50:B50"/>
    <mergeCell ref="A51:B51"/>
    <mergeCell ref="A40:B40"/>
    <mergeCell ref="A41:B41"/>
    <mergeCell ref="A42:B42"/>
    <mergeCell ref="A43:B43"/>
    <mergeCell ref="A44:B44"/>
    <mergeCell ref="A45:B45"/>
    <mergeCell ref="A32:B32"/>
    <mergeCell ref="A33:B33"/>
    <mergeCell ref="A73:B73"/>
    <mergeCell ref="O4:O5"/>
    <mergeCell ref="P4:P5"/>
    <mergeCell ref="M10:N10"/>
    <mergeCell ref="M11:N11"/>
    <mergeCell ref="M12:N12"/>
    <mergeCell ref="M13:N13"/>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2:H2"/>
    <mergeCell ref="C4:C5"/>
    <mergeCell ref="D4:D5"/>
    <mergeCell ref="E4:E5"/>
    <mergeCell ref="F4:G4"/>
    <mergeCell ref="H4:H5"/>
    <mergeCell ref="A5:B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workbookViewId="0">
      <selection activeCell="F8" sqref="F8:K8"/>
    </sheetView>
  </sheetViews>
  <sheetFormatPr defaultRowHeight="14.4" x14ac:dyDescent="0.3"/>
  <cols>
    <col min="2" max="2" width="68" customWidth="1"/>
    <col min="3" max="3" width="16.33203125" customWidth="1"/>
    <col min="4" max="4" width="17.6640625" customWidth="1"/>
    <col min="5" max="5" width="11.44140625" customWidth="1"/>
  </cols>
  <sheetData>
    <row r="1" spans="1:8" ht="51.75" customHeight="1" x14ac:dyDescent="0.3">
      <c r="A1" s="82" t="s">
        <v>43</v>
      </c>
      <c r="B1" s="82"/>
      <c r="C1" s="82"/>
    </row>
    <row r="2" spans="1:8" ht="17.399999999999999" hidden="1" x14ac:dyDescent="0.3">
      <c r="A2" s="97" t="s">
        <v>120</v>
      </c>
      <c r="B2" s="97"/>
      <c r="C2" s="65" t="e">
        <f>#REF!</f>
        <v>#REF!</v>
      </c>
      <c r="D2" s="24"/>
    </row>
    <row r="3" spans="1:8" ht="20.399999999999999" x14ac:dyDescent="0.35">
      <c r="B3" s="42" t="s">
        <v>115</v>
      </c>
    </row>
    <row r="4" spans="1:8" ht="37.5" customHeight="1" x14ac:dyDescent="0.3">
      <c r="A4" s="84" t="s">
        <v>0</v>
      </c>
      <c r="B4" s="84" t="s">
        <v>1</v>
      </c>
      <c r="C4" s="89" t="s">
        <v>144</v>
      </c>
      <c r="D4" s="89"/>
    </row>
    <row r="5" spans="1:8" x14ac:dyDescent="0.3">
      <c r="A5" s="84"/>
      <c r="B5" s="84"/>
      <c r="C5" s="3" t="s">
        <v>118</v>
      </c>
      <c r="D5" s="3" t="s">
        <v>119</v>
      </c>
    </row>
    <row r="6" spans="1:8" x14ac:dyDescent="0.3">
      <c r="A6" s="25">
        <v>1</v>
      </c>
      <c r="B6" s="25">
        <v>2</v>
      </c>
      <c r="C6" s="3">
        <v>3</v>
      </c>
      <c r="D6" s="3">
        <v>4</v>
      </c>
    </row>
    <row r="7" spans="1:8" ht="31.2" hidden="1" x14ac:dyDescent="0.3">
      <c r="A7" s="10"/>
      <c r="B7" s="13" t="s">
        <v>44</v>
      </c>
      <c r="C7" s="14">
        <f>C8*1.18</f>
        <v>28.4656828</v>
      </c>
      <c r="D7" s="14">
        <f>D8*1.18</f>
        <v>33.582799999999999</v>
      </c>
    </row>
    <row r="8" spans="1:8" ht="31.2" x14ac:dyDescent="0.3">
      <c r="A8" s="10"/>
      <c r="B8" s="13" t="s">
        <v>116</v>
      </c>
      <c r="C8" s="14">
        <f>C9+C18+C24+C28+C29+C31+C32+C30</f>
        <v>24.123460000000001</v>
      </c>
      <c r="D8" s="14">
        <f>D9+D18+D24+D28+D29+D31+D32+D30</f>
        <v>28.46</v>
      </c>
      <c r="H8" s="67"/>
    </row>
    <row r="9" spans="1:8" ht="27.6" x14ac:dyDescent="0.3">
      <c r="A9" s="12" t="s">
        <v>46</v>
      </c>
      <c r="B9" s="9" t="s">
        <v>2</v>
      </c>
      <c r="C9" s="7">
        <f>SUM(C10:C17)</f>
        <v>1.25</v>
      </c>
      <c r="D9" s="7">
        <f>SUM(D10:D17)</f>
        <v>1.47</v>
      </c>
    </row>
    <row r="10" spans="1:8" ht="27.6" x14ac:dyDescent="0.3">
      <c r="A10" s="11" t="s">
        <v>3</v>
      </c>
      <c r="B10" s="2" t="s">
        <v>4</v>
      </c>
      <c r="C10" s="4">
        <v>0.02</v>
      </c>
      <c r="D10" s="4">
        <f>ROUND(C10*1.18,2)</f>
        <v>0.02</v>
      </c>
    </row>
    <row r="11" spans="1:8" ht="55.2" x14ac:dyDescent="0.3">
      <c r="A11" s="11" t="s">
        <v>5</v>
      </c>
      <c r="B11" s="2" t="s">
        <v>6</v>
      </c>
      <c r="C11" s="4">
        <v>0.14000000000000001</v>
      </c>
      <c r="D11" s="4">
        <f t="shared" ref="D11:D32" si="0">ROUND(C11*1.18,2)</f>
        <v>0.17</v>
      </c>
    </row>
    <row r="12" spans="1:8" ht="27.6" x14ac:dyDescent="0.3">
      <c r="A12" s="11" t="s">
        <v>7</v>
      </c>
      <c r="B12" s="2" t="s">
        <v>8</v>
      </c>
      <c r="C12" s="4">
        <v>0.06</v>
      </c>
      <c r="D12" s="4">
        <f t="shared" si="0"/>
        <v>7.0000000000000007E-2</v>
      </c>
    </row>
    <row r="13" spans="1:8" ht="27.6" x14ac:dyDescent="0.3">
      <c r="A13" s="11" t="s">
        <v>9</v>
      </c>
      <c r="B13" s="2" t="s">
        <v>10</v>
      </c>
      <c r="C13" s="4">
        <v>0.63</v>
      </c>
      <c r="D13" s="4">
        <f t="shared" si="0"/>
        <v>0.74</v>
      </c>
    </row>
    <row r="14" spans="1:8" ht="41.4" x14ac:dyDescent="0.3">
      <c r="A14" s="11" t="s">
        <v>47</v>
      </c>
      <c r="B14" s="2" t="s">
        <v>12</v>
      </c>
      <c r="C14" s="4">
        <v>0.04</v>
      </c>
      <c r="D14" s="4">
        <f t="shared" si="0"/>
        <v>0.05</v>
      </c>
    </row>
    <row r="15" spans="1:8" ht="27.6" hidden="1" x14ac:dyDescent="0.3">
      <c r="A15" s="11" t="s">
        <v>11</v>
      </c>
      <c r="B15" s="2" t="s">
        <v>14</v>
      </c>
      <c r="C15" s="4">
        <v>0</v>
      </c>
      <c r="D15" s="4">
        <f t="shared" si="0"/>
        <v>0</v>
      </c>
    </row>
    <row r="16" spans="1:8" ht="55.2" x14ac:dyDescent="0.3">
      <c r="A16" s="11" t="s">
        <v>13</v>
      </c>
      <c r="B16" s="2" t="s">
        <v>16</v>
      </c>
      <c r="C16" s="4">
        <v>0.36</v>
      </c>
      <c r="D16" s="4">
        <f t="shared" si="0"/>
        <v>0.42</v>
      </c>
    </row>
    <row r="17" spans="1:7" ht="27.6" x14ac:dyDescent="0.3">
      <c r="A17" s="11" t="s">
        <v>15</v>
      </c>
      <c r="B17" s="2" t="s">
        <v>17</v>
      </c>
      <c r="C17" s="4">
        <v>0</v>
      </c>
      <c r="D17" s="4">
        <f t="shared" si="0"/>
        <v>0</v>
      </c>
    </row>
    <row r="18" spans="1:7" ht="41.4" x14ac:dyDescent="0.3">
      <c r="A18" s="12" t="s">
        <v>48</v>
      </c>
      <c r="B18" s="9" t="s">
        <v>54</v>
      </c>
      <c r="C18" s="7">
        <f>C19+C23</f>
        <v>3.01</v>
      </c>
      <c r="D18" s="7">
        <f>D19+D23</f>
        <v>3.55</v>
      </c>
    </row>
    <row r="19" spans="1:7" ht="27.6" x14ac:dyDescent="0.3">
      <c r="A19" s="11" t="s">
        <v>19</v>
      </c>
      <c r="B19" s="2" t="s">
        <v>20</v>
      </c>
      <c r="C19" s="5">
        <f>C20+C21+C22</f>
        <v>2.57</v>
      </c>
      <c r="D19" s="4">
        <f t="shared" si="0"/>
        <v>3.03</v>
      </c>
    </row>
    <row r="20" spans="1:7" ht="24" x14ac:dyDescent="0.3">
      <c r="A20" s="17" t="s">
        <v>21</v>
      </c>
      <c r="B20" s="16" t="s">
        <v>22</v>
      </c>
      <c r="C20" s="4"/>
      <c r="D20" s="4">
        <f t="shared" si="0"/>
        <v>0</v>
      </c>
    </row>
    <row r="21" spans="1:7" x14ac:dyDescent="0.3">
      <c r="A21" s="17" t="s">
        <v>23</v>
      </c>
      <c r="B21" s="16" t="s">
        <v>24</v>
      </c>
      <c r="C21" s="4">
        <v>2.57</v>
      </c>
      <c r="D21" s="4">
        <f t="shared" si="0"/>
        <v>3.03</v>
      </c>
    </row>
    <row r="22" spans="1:7" ht="24" x14ac:dyDescent="0.3">
      <c r="A22" s="17" t="s">
        <v>49</v>
      </c>
      <c r="B22" s="16" t="s">
        <v>25</v>
      </c>
      <c r="C22" s="4"/>
      <c r="D22" s="4">
        <f t="shared" si="0"/>
        <v>0</v>
      </c>
    </row>
    <row r="23" spans="1:7" ht="27.6" x14ac:dyDescent="0.3">
      <c r="A23" s="11" t="s">
        <v>26</v>
      </c>
      <c r="B23" s="2" t="s">
        <v>27</v>
      </c>
      <c r="C23" s="4">
        <v>0.44</v>
      </c>
      <c r="D23" s="4">
        <f t="shared" si="0"/>
        <v>0.52</v>
      </c>
    </row>
    <row r="24" spans="1:7" ht="27.6" x14ac:dyDescent="0.3">
      <c r="A24" s="12" t="s">
        <v>50</v>
      </c>
      <c r="B24" s="9" t="s">
        <v>28</v>
      </c>
      <c r="C24" s="18">
        <f>C25+C26+C27</f>
        <v>2.7300000000000004</v>
      </c>
      <c r="D24" s="18">
        <f>D25+D26+D27</f>
        <v>3.2199999999999998</v>
      </c>
    </row>
    <row r="25" spans="1:7" x14ac:dyDescent="0.3">
      <c r="A25" s="11" t="s">
        <v>29</v>
      </c>
      <c r="B25" s="2" t="s">
        <v>30</v>
      </c>
      <c r="C25" s="5">
        <v>1.6</v>
      </c>
      <c r="D25" s="4">
        <f t="shared" si="0"/>
        <v>1.89</v>
      </c>
    </row>
    <row r="26" spans="1:7" x14ac:dyDescent="0.3">
      <c r="A26" s="11" t="s">
        <v>31</v>
      </c>
      <c r="B26" s="2" t="s">
        <v>32</v>
      </c>
      <c r="C26" s="5">
        <f>1.07+0.06</f>
        <v>1.1300000000000001</v>
      </c>
      <c r="D26" s="4">
        <f t="shared" si="0"/>
        <v>1.33</v>
      </c>
    </row>
    <row r="27" spans="1:7" x14ac:dyDescent="0.3">
      <c r="A27" s="22" t="s">
        <v>33</v>
      </c>
      <c r="B27" s="23" t="s">
        <v>34</v>
      </c>
      <c r="C27" s="6"/>
      <c r="D27" s="6"/>
    </row>
    <row r="28" spans="1:7" ht="27.6" x14ac:dyDescent="0.3">
      <c r="A28" s="12" t="s">
        <v>51</v>
      </c>
      <c r="B28" s="9" t="s">
        <v>18</v>
      </c>
      <c r="C28" s="7">
        <v>1.39</v>
      </c>
      <c r="D28" s="18">
        <f t="shared" si="0"/>
        <v>1.64</v>
      </c>
    </row>
    <row r="29" spans="1:7" x14ac:dyDescent="0.3">
      <c r="A29" s="12" t="s">
        <v>52</v>
      </c>
      <c r="B29" s="9" t="s">
        <v>35</v>
      </c>
      <c r="C29" s="7">
        <v>2.67</v>
      </c>
      <c r="D29" s="18">
        <f t="shared" si="0"/>
        <v>3.15</v>
      </c>
      <c r="F29" s="67"/>
      <c r="G29" s="67"/>
    </row>
    <row r="30" spans="1:7" x14ac:dyDescent="0.3">
      <c r="A30" s="12" t="s">
        <v>38</v>
      </c>
      <c r="B30" s="9" t="s">
        <v>36</v>
      </c>
      <c r="C30" s="63">
        <v>8.903459999999999</v>
      </c>
      <c r="D30" s="18">
        <f t="shared" si="0"/>
        <v>10.51</v>
      </c>
    </row>
    <row r="31" spans="1:7" x14ac:dyDescent="0.3">
      <c r="A31" s="12" t="s">
        <v>40</v>
      </c>
      <c r="B31" s="9" t="s">
        <v>39</v>
      </c>
      <c r="C31" s="63">
        <v>2</v>
      </c>
      <c r="D31" s="18">
        <f t="shared" si="0"/>
        <v>2.36</v>
      </c>
    </row>
    <row r="32" spans="1:7" x14ac:dyDescent="0.3">
      <c r="A32" s="12" t="s">
        <v>53</v>
      </c>
      <c r="B32" s="9" t="s">
        <v>41</v>
      </c>
      <c r="C32" s="8">
        <v>2.17</v>
      </c>
      <c r="D32" s="18">
        <f t="shared" si="0"/>
        <v>2.56</v>
      </c>
    </row>
  </sheetData>
  <mergeCells count="5">
    <mergeCell ref="A1:C1"/>
    <mergeCell ref="A2:B2"/>
    <mergeCell ref="A4:A5"/>
    <mergeCell ref="B4:B5"/>
    <mergeCell ref="C4:D4"/>
  </mergeCells>
  <pageMargins left="0.70866141732283472" right="0.70866141732283472" top="0.74803149606299213" bottom="0.74803149606299213" header="0.31496062992125984" footer="0.31496062992125984"/>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A22" workbookViewId="0">
      <selection activeCell="C34" sqref="C34:G40"/>
    </sheetView>
  </sheetViews>
  <sheetFormatPr defaultRowHeight="14.4" x14ac:dyDescent="0.3"/>
  <cols>
    <col min="2" max="2" width="68" customWidth="1"/>
    <col min="3" max="3" width="17.5546875" customWidth="1"/>
    <col min="4" max="4" width="16.33203125" customWidth="1"/>
  </cols>
  <sheetData>
    <row r="1" spans="1:9" ht="51.75" customHeight="1" x14ac:dyDescent="0.3">
      <c r="A1" s="82" t="s">
        <v>43</v>
      </c>
      <c r="B1" s="82"/>
      <c r="C1" s="82"/>
      <c r="D1" s="82"/>
    </row>
    <row r="2" spans="1:9" ht="20.399999999999999" x14ac:dyDescent="0.35">
      <c r="B2" s="42" t="s">
        <v>117</v>
      </c>
    </row>
    <row r="3" spans="1:9" ht="37.5" customHeight="1" x14ac:dyDescent="0.3">
      <c r="A3" s="84" t="s">
        <v>0</v>
      </c>
      <c r="B3" s="84" t="s">
        <v>1</v>
      </c>
      <c r="C3" s="89" t="s">
        <v>144</v>
      </c>
      <c r="D3" s="89"/>
    </row>
    <row r="4" spans="1:9" x14ac:dyDescent="0.3">
      <c r="A4" s="84"/>
      <c r="B4" s="84"/>
      <c r="C4" s="3" t="s">
        <v>118</v>
      </c>
      <c r="D4" s="3" t="s">
        <v>119</v>
      </c>
    </row>
    <row r="5" spans="1:9" x14ac:dyDescent="0.3">
      <c r="A5" s="25">
        <v>1</v>
      </c>
      <c r="B5" s="25">
        <v>2</v>
      </c>
      <c r="C5" s="3">
        <v>3</v>
      </c>
      <c r="D5" s="3">
        <v>4</v>
      </c>
    </row>
    <row r="6" spans="1:9" ht="31.2" hidden="1" x14ac:dyDescent="0.3">
      <c r="A6" s="10"/>
      <c r="B6" s="13" t="s">
        <v>44</v>
      </c>
      <c r="C6" s="14">
        <f>C7*1.18</f>
        <v>20.765167999999999</v>
      </c>
      <c r="D6" s="14">
        <f>D7*1.18</f>
        <v>24.508599999999998</v>
      </c>
    </row>
    <row r="7" spans="1:9" ht="31.2" x14ac:dyDescent="0.3">
      <c r="A7" s="10"/>
      <c r="B7" s="13" t="s">
        <v>116</v>
      </c>
      <c r="C7" s="14">
        <f>C8+C17+C23+C27+C28+C30+C31+C29</f>
        <v>17.5976</v>
      </c>
      <c r="D7" s="14">
        <f>D8+D17+D23+D27+D28+D30+D31+D29</f>
        <v>20.77</v>
      </c>
      <c r="I7">
        <v>17.600000000000001</v>
      </c>
    </row>
    <row r="8" spans="1:9" ht="27.6" x14ac:dyDescent="0.3">
      <c r="A8" s="12" t="s">
        <v>46</v>
      </c>
      <c r="B8" s="9" t="s">
        <v>2</v>
      </c>
      <c r="C8" s="7">
        <f>SUM(C9:C16)</f>
        <v>0.99</v>
      </c>
      <c r="D8" s="7">
        <f>SUM(D9:D16)</f>
        <v>1.1500000000000001</v>
      </c>
      <c r="I8" s="67">
        <f>I7-C7</f>
        <v>2.400000000001512E-3</v>
      </c>
    </row>
    <row r="9" spans="1:9" ht="27.6" x14ac:dyDescent="0.3">
      <c r="A9" s="11" t="s">
        <v>3</v>
      </c>
      <c r="B9" s="2" t="s">
        <v>4</v>
      </c>
      <c r="C9" s="4">
        <v>0.02</v>
      </c>
      <c r="D9" s="4">
        <f t="shared" ref="D9:D16" si="0">ROUND(C9*1.18,2)</f>
        <v>0.02</v>
      </c>
    </row>
    <row r="10" spans="1:9" ht="55.2" x14ac:dyDescent="0.3">
      <c r="A10" s="11" t="s">
        <v>5</v>
      </c>
      <c r="B10" s="2" t="s">
        <v>6</v>
      </c>
      <c r="C10" s="4">
        <v>0.23</v>
      </c>
      <c r="D10" s="4">
        <f t="shared" si="0"/>
        <v>0.27</v>
      </c>
    </row>
    <row r="11" spans="1:9" ht="27.6" x14ac:dyDescent="0.3">
      <c r="A11" s="11" t="s">
        <v>7</v>
      </c>
      <c r="B11" s="2" t="s">
        <v>8</v>
      </c>
      <c r="C11" s="4">
        <v>0.08</v>
      </c>
      <c r="D11" s="4">
        <f t="shared" si="0"/>
        <v>0.09</v>
      </c>
    </row>
    <row r="12" spans="1:9" ht="27.6" x14ac:dyDescent="0.3">
      <c r="A12" s="11" t="s">
        <v>9</v>
      </c>
      <c r="B12" s="2" t="s">
        <v>10</v>
      </c>
      <c r="C12" s="4">
        <v>0.63</v>
      </c>
      <c r="D12" s="4">
        <f t="shared" si="0"/>
        <v>0.74</v>
      </c>
    </row>
    <row r="13" spans="1:9" ht="41.4" x14ac:dyDescent="0.3">
      <c r="A13" s="11" t="s">
        <v>47</v>
      </c>
      <c r="B13" s="2" t="s">
        <v>12</v>
      </c>
      <c r="C13" s="4">
        <v>0.01</v>
      </c>
      <c r="D13" s="4">
        <f t="shared" si="0"/>
        <v>0.01</v>
      </c>
    </row>
    <row r="14" spans="1:9" ht="27.6" hidden="1" x14ac:dyDescent="0.3">
      <c r="A14" s="11" t="s">
        <v>11</v>
      </c>
      <c r="B14" s="2" t="s">
        <v>14</v>
      </c>
      <c r="C14" s="4">
        <v>0</v>
      </c>
      <c r="D14" s="4">
        <f t="shared" si="0"/>
        <v>0</v>
      </c>
    </row>
    <row r="15" spans="1:9" ht="55.2" x14ac:dyDescent="0.3">
      <c r="A15" s="11" t="s">
        <v>13</v>
      </c>
      <c r="B15" s="2" t="s">
        <v>16</v>
      </c>
      <c r="C15" s="4">
        <v>0.01</v>
      </c>
      <c r="D15" s="4">
        <f t="shared" si="0"/>
        <v>0.01</v>
      </c>
    </row>
    <row r="16" spans="1:9" ht="27.6" x14ac:dyDescent="0.3">
      <c r="A16" s="11" t="s">
        <v>15</v>
      </c>
      <c r="B16" s="2" t="s">
        <v>17</v>
      </c>
      <c r="C16" s="4">
        <v>0.01</v>
      </c>
      <c r="D16" s="4">
        <f t="shared" si="0"/>
        <v>0.01</v>
      </c>
    </row>
    <row r="17" spans="1:4" ht="41.4" x14ac:dyDescent="0.3">
      <c r="A17" s="12" t="s">
        <v>48</v>
      </c>
      <c r="B17" s="9" t="s">
        <v>54</v>
      </c>
      <c r="C17" s="7">
        <f>C18+C22</f>
        <v>3.2399999999999998</v>
      </c>
      <c r="D17" s="7">
        <f>D18+D22</f>
        <v>3.82</v>
      </c>
    </row>
    <row r="18" spans="1:4" ht="27.6" x14ac:dyDescent="0.3">
      <c r="A18" s="11" t="s">
        <v>19</v>
      </c>
      <c r="B18" s="2" t="s">
        <v>20</v>
      </c>
      <c r="C18" s="5">
        <f>C19+C20+C21</f>
        <v>2.8</v>
      </c>
      <c r="D18" s="5">
        <f>D19+D20+D21</f>
        <v>3.3</v>
      </c>
    </row>
    <row r="19" spans="1:4" ht="24" x14ac:dyDescent="0.3">
      <c r="A19" s="17" t="s">
        <v>21</v>
      </c>
      <c r="B19" s="16" t="s">
        <v>22</v>
      </c>
      <c r="C19" s="4"/>
      <c r="D19" s="4"/>
    </row>
    <row r="20" spans="1:4" x14ac:dyDescent="0.3">
      <c r="A20" s="17" t="s">
        <v>23</v>
      </c>
      <c r="B20" s="16" t="s">
        <v>24</v>
      </c>
      <c r="C20" s="4">
        <v>2.8</v>
      </c>
      <c r="D20" s="4">
        <f>ROUND(C20*1.18,2)</f>
        <v>3.3</v>
      </c>
    </row>
    <row r="21" spans="1:4" ht="24" x14ac:dyDescent="0.3">
      <c r="A21" s="17" t="s">
        <v>49</v>
      </c>
      <c r="B21" s="16" t="s">
        <v>25</v>
      </c>
      <c r="C21" s="4"/>
      <c r="D21" s="4"/>
    </row>
    <row r="22" spans="1:4" ht="27.6" x14ac:dyDescent="0.3">
      <c r="A22" s="11" t="s">
        <v>26</v>
      </c>
      <c r="B22" s="2" t="s">
        <v>27</v>
      </c>
      <c r="C22" s="4">
        <v>0.44</v>
      </c>
      <c r="D22" s="4">
        <f>ROUND(C22*1.18,2)</f>
        <v>0.52</v>
      </c>
    </row>
    <row r="23" spans="1:4" ht="27.6" x14ac:dyDescent="0.3">
      <c r="A23" s="12" t="s">
        <v>50</v>
      </c>
      <c r="B23" s="9" t="s">
        <v>28</v>
      </c>
      <c r="C23" s="18">
        <f>C24+C25+C26</f>
        <v>2.5599999999999996</v>
      </c>
      <c r="D23" s="18">
        <f>D24+D25+D26</f>
        <v>3.02</v>
      </c>
    </row>
    <row r="24" spans="1:4" x14ac:dyDescent="0.3">
      <c r="A24" s="11" t="s">
        <v>29</v>
      </c>
      <c r="B24" s="2" t="s">
        <v>30</v>
      </c>
      <c r="C24" s="5">
        <f>0.14+0.95</f>
        <v>1.0899999999999999</v>
      </c>
      <c r="D24" s="4">
        <f>ROUND(C24*1.18,2)</f>
        <v>1.29</v>
      </c>
    </row>
    <row r="25" spans="1:4" x14ac:dyDescent="0.3">
      <c r="A25" s="11" t="s">
        <v>31</v>
      </c>
      <c r="B25" s="2" t="s">
        <v>32</v>
      </c>
      <c r="C25" s="5">
        <v>1.47</v>
      </c>
      <c r="D25" s="4">
        <f>ROUND(C25*1.18,2)</f>
        <v>1.73</v>
      </c>
    </row>
    <row r="26" spans="1:4" x14ac:dyDescent="0.3">
      <c r="A26" s="22" t="s">
        <v>33</v>
      </c>
      <c r="B26" s="23" t="s">
        <v>34</v>
      </c>
      <c r="C26" s="6"/>
      <c r="D26" s="6"/>
    </row>
    <row r="27" spans="1:4" ht="27.6" x14ac:dyDescent="0.3">
      <c r="A27" s="12" t="s">
        <v>51</v>
      </c>
      <c r="B27" s="9" t="s">
        <v>18</v>
      </c>
      <c r="C27" s="7">
        <v>1.39</v>
      </c>
      <c r="D27" s="18">
        <f>ROUND(C27*1.18,2)</f>
        <v>1.64</v>
      </c>
    </row>
    <row r="28" spans="1:4" x14ac:dyDescent="0.3">
      <c r="A28" s="12" t="s">
        <v>52</v>
      </c>
      <c r="B28" s="9" t="s">
        <v>35</v>
      </c>
      <c r="C28" s="7">
        <v>2.67</v>
      </c>
      <c r="D28" s="18">
        <v>3.16</v>
      </c>
    </row>
    <row r="29" spans="1:4" x14ac:dyDescent="0.3">
      <c r="A29" s="12" t="s">
        <v>38</v>
      </c>
      <c r="B29" s="9" t="s">
        <v>36</v>
      </c>
      <c r="C29" s="63">
        <v>2.5775999999999999</v>
      </c>
      <c r="D29" s="18">
        <v>3.05</v>
      </c>
    </row>
    <row r="30" spans="1:4" x14ac:dyDescent="0.3">
      <c r="A30" s="12" t="s">
        <v>40</v>
      </c>
      <c r="B30" s="9" t="s">
        <v>39</v>
      </c>
      <c r="C30" s="63">
        <v>2</v>
      </c>
      <c r="D30" s="18">
        <v>2.37</v>
      </c>
    </row>
    <row r="31" spans="1:4" x14ac:dyDescent="0.3">
      <c r="A31" s="12" t="s">
        <v>53</v>
      </c>
      <c r="B31" s="9" t="s">
        <v>41</v>
      </c>
      <c r="C31" s="8">
        <v>2.17</v>
      </c>
      <c r="D31" s="18">
        <f>ROUND(C31*1.18,2)</f>
        <v>2.56</v>
      </c>
    </row>
    <row r="34" spans="2:3" x14ac:dyDescent="0.3">
      <c r="B34" s="44" t="s">
        <v>90</v>
      </c>
      <c r="C34" s="64"/>
    </row>
    <row r="35" spans="2:3" x14ac:dyDescent="0.3">
      <c r="B35" s="44" t="s">
        <v>91</v>
      </c>
    </row>
    <row r="36" spans="2:3" x14ac:dyDescent="0.3">
      <c r="B36" s="45"/>
    </row>
    <row r="37" spans="2:3" x14ac:dyDescent="0.3">
      <c r="B37" s="44" t="s">
        <v>92</v>
      </c>
    </row>
    <row r="38" spans="2:3" x14ac:dyDescent="0.3">
      <c r="B38" s="44" t="s">
        <v>91</v>
      </c>
    </row>
    <row r="39" spans="2:3" x14ac:dyDescent="0.3">
      <c r="B39" s="43"/>
    </row>
    <row r="40" spans="2:3" x14ac:dyDescent="0.3">
      <c r="B40" s="43" t="s">
        <v>114</v>
      </c>
    </row>
    <row r="42" spans="2:3" x14ac:dyDescent="0.3">
      <c r="B42" s="61" t="s">
        <v>112</v>
      </c>
    </row>
    <row r="43" spans="2:3" x14ac:dyDescent="0.3">
      <c r="B43" t="s">
        <v>113</v>
      </c>
    </row>
  </sheetData>
  <mergeCells count="4">
    <mergeCell ref="A3:A4"/>
    <mergeCell ref="B3:B4"/>
    <mergeCell ref="C3:D3"/>
    <mergeCell ref="A1:D1"/>
  </mergeCells>
  <pageMargins left="0.70866141732283472" right="0.70866141732283472" top="0.74803149606299213" bottom="0.74803149606299213" header="0.31496062992125984" footer="0.31496062992125984"/>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85" zoomScaleNormal="85" workbookViewId="0">
      <selection activeCell="T5" sqref="T5"/>
    </sheetView>
  </sheetViews>
  <sheetFormatPr defaultRowHeight="14.4" x14ac:dyDescent="0.3"/>
  <cols>
    <col min="2" max="2" width="68" customWidth="1"/>
    <col min="3" max="3" width="17.5546875" customWidth="1"/>
    <col min="4" max="4" width="16.33203125" customWidth="1"/>
  </cols>
  <sheetData>
    <row r="1" spans="1:12" ht="51.75" customHeight="1" x14ac:dyDescent="0.3">
      <c r="A1" s="82" t="s">
        <v>43</v>
      </c>
      <c r="B1" s="82"/>
      <c r="C1" s="82"/>
      <c r="D1" s="82"/>
    </row>
    <row r="2" spans="1:12" ht="20.399999999999999" x14ac:dyDescent="0.35">
      <c r="B2" s="42" t="s">
        <v>121</v>
      </c>
    </row>
    <row r="3" spans="1:12" ht="37.5" customHeight="1" x14ac:dyDescent="0.3">
      <c r="A3" s="84" t="s">
        <v>0</v>
      </c>
      <c r="B3" s="84" t="s">
        <v>1</v>
      </c>
      <c r="C3" s="89" t="s">
        <v>144</v>
      </c>
      <c r="D3" s="89"/>
    </row>
    <row r="4" spans="1:12" x14ac:dyDescent="0.3">
      <c r="A4" s="84"/>
      <c r="B4" s="84"/>
      <c r="C4" s="3" t="s">
        <v>118</v>
      </c>
      <c r="D4" s="3" t="s">
        <v>119</v>
      </c>
    </row>
    <row r="5" spans="1:12" x14ac:dyDescent="0.3">
      <c r="A5" s="62">
        <v>1</v>
      </c>
      <c r="B5" s="62">
        <v>2</v>
      </c>
      <c r="C5" s="3">
        <v>3</v>
      </c>
      <c r="D5" s="3">
        <v>4</v>
      </c>
    </row>
    <row r="6" spans="1:12" ht="31.2" hidden="1" x14ac:dyDescent="0.3">
      <c r="A6" s="10"/>
      <c r="B6" s="13" t="s">
        <v>44</v>
      </c>
      <c r="C6" s="14">
        <f>C7*1.18</f>
        <v>17.11</v>
      </c>
      <c r="D6" s="14">
        <f>D7*1.18</f>
        <v>20.189799999999998</v>
      </c>
    </row>
    <row r="7" spans="1:12" ht="31.2" x14ac:dyDescent="0.3">
      <c r="A7" s="10"/>
      <c r="B7" s="13" t="s">
        <v>116</v>
      </c>
      <c r="C7" s="14">
        <f>C8+C17+C23+C27+C28+C29+C30</f>
        <v>14.5</v>
      </c>
      <c r="D7" s="14">
        <f>D8+D17+D23+D27+D28+D29+D30</f>
        <v>17.11</v>
      </c>
      <c r="F7" s="67"/>
      <c r="H7" s="67"/>
    </row>
    <row r="8" spans="1:12" ht="27.6" x14ac:dyDescent="0.3">
      <c r="A8" s="12" t="s">
        <v>46</v>
      </c>
      <c r="B8" s="9" t="s">
        <v>2</v>
      </c>
      <c r="C8" s="7">
        <f>SUM(C9:C16)</f>
        <v>1.1200000000000001</v>
      </c>
      <c r="D8" s="7">
        <f>SUM(D9:D16)</f>
        <v>1.3100000000000003</v>
      </c>
    </row>
    <row r="9" spans="1:12" ht="27.6" x14ac:dyDescent="0.3">
      <c r="A9" s="11" t="s">
        <v>3</v>
      </c>
      <c r="B9" s="2" t="s">
        <v>4</v>
      </c>
      <c r="C9" s="4">
        <v>0.02</v>
      </c>
      <c r="D9" s="4">
        <f t="shared" ref="D9:D16" si="0">ROUND(C9*1.18,2)</f>
        <v>0.02</v>
      </c>
    </row>
    <row r="10" spans="1:12" ht="55.2" x14ac:dyDescent="0.3">
      <c r="A10" s="11" t="s">
        <v>5</v>
      </c>
      <c r="B10" s="2" t="s">
        <v>6</v>
      </c>
      <c r="C10" s="4">
        <v>0.13</v>
      </c>
      <c r="D10" s="66">
        <f t="shared" si="0"/>
        <v>0.15</v>
      </c>
    </row>
    <row r="11" spans="1:12" ht="27.6" x14ac:dyDescent="0.3">
      <c r="A11" s="11" t="s">
        <v>7</v>
      </c>
      <c r="B11" s="2" t="s">
        <v>8</v>
      </c>
      <c r="C11" s="4">
        <v>0.05</v>
      </c>
      <c r="D11" s="4">
        <f t="shared" si="0"/>
        <v>0.06</v>
      </c>
      <c r="E11" s="67"/>
    </row>
    <row r="12" spans="1:12" ht="27.6" x14ac:dyDescent="0.3">
      <c r="A12" s="11" t="s">
        <v>9</v>
      </c>
      <c r="B12" s="2" t="s">
        <v>10</v>
      </c>
      <c r="C12" s="4">
        <v>0.57999999999999996</v>
      </c>
      <c r="D12" s="4">
        <f t="shared" si="0"/>
        <v>0.68</v>
      </c>
      <c r="K12" s="67"/>
    </row>
    <row r="13" spans="1:12" ht="41.4" x14ac:dyDescent="0.3">
      <c r="A13" s="11" t="s">
        <v>47</v>
      </c>
      <c r="B13" s="2" t="s">
        <v>12</v>
      </c>
      <c r="C13" s="4">
        <v>0.04</v>
      </c>
      <c r="D13" s="4">
        <f t="shared" si="0"/>
        <v>0.05</v>
      </c>
    </row>
    <row r="14" spans="1:12" ht="27.6" hidden="1" x14ac:dyDescent="0.3">
      <c r="A14" s="11" t="s">
        <v>11</v>
      </c>
      <c r="B14" s="2" t="s">
        <v>14</v>
      </c>
      <c r="C14" s="4">
        <v>0</v>
      </c>
      <c r="D14" s="4">
        <f t="shared" si="0"/>
        <v>0</v>
      </c>
    </row>
    <row r="15" spans="1:12" ht="55.2" x14ac:dyDescent="0.3">
      <c r="A15" s="11" t="s">
        <v>13</v>
      </c>
      <c r="B15" s="2" t="s">
        <v>16</v>
      </c>
      <c r="C15" s="4">
        <v>0.24</v>
      </c>
      <c r="D15" s="4">
        <f t="shared" si="0"/>
        <v>0.28000000000000003</v>
      </c>
      <c r="L15" s="67"/>
    </row>
    <row r="16" spans="1:12" ht="27.6" x14ac:dyDescent="0.3">
      <c r="A16" s="11" t="s">
        <v>15</v>
      </c>
      <c r="B16" s="2" t="s">
        <v>17</v>
      </c>
      <c r="C16" s="4">
        <v>0.06</v>
      </c>
      <c r="D16" s="4">
        <f t="shared" si="0"/>
        <v>7.0000000000000007E-2</v>
      </c>
    </row>
    <row r="17" spans="1:12" ht="41.4" x14ac:dyDescent="0.3">
      <c r="A17" s="12" t="s">
        <v>48</v>
      </c>
      <c r="B17" s="9" t="s">
        <v>54</v>
      </c>
      <c r="C17" s="7">
        <f>C18+C22</f>
        <v>3.27</v>
      </c>
      <c r="D17" s="7">
        <f>D18+D22</f>
        <v>3.86</v>
      </c>
      <c r="L17" s="67"/>
    </row>
    <row r="18" spans="1:12" ht="27.6" x14ac:dyDescent="0.3">
      <c r="A18" s="11" t="s">
        <v>19</v>
      </c>
      <c r="B18" s="2" t="s">
        <v>20</v>
      </c>
      <c r="C18" s="4">
        <f>C19+C20+C21</f>
        <v>2.88</v>
      </c>
      <c r="D18" s="4">
        <f>ROUND(C18*1.18,2)</f>
        <v>3.4</v>
      </c>
    </row>
    <row r="19" spans="1:12" ht="24" x14ac:dyDescent="0.3">
      <c r="A19" s="17" t="s">
        <v>21</v>
      </c>
      <c r="B19" s="16" t="s">
        <v>22</v>
      </c>
      <c r="C19" s="4">
        <v>0.97</v>
      </c>
      <c r="D19" s="4">
        <f>ROUND(C19*1.18,2)</f>
        <v>1.1399999999999999</v>
      </c>
    </row>
    <row r="20" spans="1:12" x14ac:dyDescent="0.3">
      <c r="A20" s="17" t="s">
        <v>23</v>
      </c>
      <c r="B20" s="16" t="s">
        <v>24</v>
      </c>
      <c r="C20" s="4">
        <v>0.48</v>
      </c>
      <c r="D20" s="4">
        <f>ROUND(C20*1.18,2)</f>
        <v>0.56999999999999995</v>
      </c>
    </row>
    <row r="21" spans="1:12" ht="24" x14ac:dyDescent="0.3">
      <c r="A21" s="17" t="s">
        <v>49</v>
      </c>
      <c r="B21" s="16" t="s">
        <v>25</v>
      </c>
      <c r="C21" s="4">
        <v>1.43</v>
      </c>
      <c r="D21" s="4">
        <f>ROUND(C21*1.18,2)</f>
        <v>1.69</v>
      </c>
    </row>
    <row r="22" spans="1:12" ht="27.6" x14ac:dyDescent="0.3">
      <c r="A22" s="11" t="s">
        <v>26</v>
      </c>
      <c r="B22" s="2" t="s">
        <v>27</v>
      </c>
      <c r="C22" s="4">
        <v>0.39</v>
      </c>
      <c r="D22" s="4">
        <f>ROUND(C22*1.18,2)</f>
        <v>0.46</v>
      </c>
    </row>
    <row r="23" spans="1:12" ht="27.6" x14ac:dyDescent="0.3">
      <c r="A23" s="12" t="s">
        <v>50</v>
      </c>
      <c r="B23" s="9" t="s">
        <v>28</v>
      </c>
      <c r="C23" s="18">
        <f>C24+C25+C26</f>
        <v>3.5999999999999996</v>
      </c>
      <c r="D23" s="18">
        <f>D24+D25+D26</f>
        <v>4.26</v>
      </c>
    </row>
    <row r="24" spans="1:12" x14ac:dyDescent="0.3">
      <c r="A24" s="11" t="s">
        <v>29</v>
      </c>
      <c r="B24" s="2" t="s">
        <v>30</v>
      </c>
      <c r="C24" s="68">
        <v>2.21</v>
      </c>
      <c r="D24" s="66">
        <f>ROUND(C24*1.18,2)</f>
        <v>2.61</v>
      </c>
    </row>
    <row r="25" spans="1:12" x14ac:dyDescent="0.3">
      <c r="A25" s="11" t="s">
        <v>31</v>
      </c>
      <c r="B25" s="2" t="s">
        <v>32</v>
      </c>
      <c r="C25" s="5">
        <v>1.39</v>
      </c>
      <c r="D25" s="4">
        <v>1.65</v>
      </c>
    </row>
    <row r="26" spans="1:12" x14ac:dyDescent="0.3">
      <c r="A26" s="22" t="s">
        <v>33</v>
      </c>
      <c r="B26" s="23" t="s">
        <v>34</v>
      </c>
      <c r="C26" s="6"/>
      <c r="D26" s="4"/>
    </row>
    <row r="27" spans="1:12" ht="27.6" x14ac:dyDescent="0.3">
      <c r="A27" s="12" t="s">
        <v>51</v>
      </c>
      <c r="B27" s="9" t="s">
        <v>18</v>
      </c>
      <c r="C27" s="7">
        <v>1.24</v>
      </c>
      <c r="D27" s="18">
        <f>ROUND(C27*1.18,2)</f>
        <v>1.46</v>
      </c>
    </row>
    <row r="28" spans="1:12" x14ac:dyDescent="0.3">
      <c r="A28" s="12" t="s">
        <v>52</v>
      </c>
      <c r="B28" s="9" t="s">
        <v>35</v>
      </c>
      <c r="C28" s="18">
        <v>2.66</v>
      </c>
      <c r="D28" s="18">
        <v>3.15</v>
      </c>
    </row>
    <row r="29" spans="1:12" x14ac:dyDescent="0.3">
      <c r="A29" s="12" t="s">
        <v>40</v>
      </c>
      <c r="B29" s="9" t="s">
        <v>39</v>
      </c>
      <c r="C29" s="63">
        <v>0.74</v>
      </c>
      <c r="D29" s="18">
        <f>ROUND(C29*1.18,2)</f>
        <v>0.87</v>
      </c>
    </row>
    <row r="30" spans="1:12" x14ac:dyDescent="0.3">
      <c r="A30" s="12" t="s">
        <v>53</v>
      </c>
      <c r="B30" s="9" t="s">
        <v>41</v>
      </c>
      <c r="C30" s="18">
        <v>1.87</v>
      </c>
      <c r="D30" s="18">
        <f>ROUND(C30*1.18,2)-0.01</f>
        <v>2.2000000000000002</v>
      </c>
    </row>
  </sheetData>
  <mergeCells count="4">
    <mergeCell ref="A1:D1"/>
    <mergeCell ref="A3:A4"/>
    <mergeCell ref="B3:B4"/>
    <mergeCell ref="C3:D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22" workbookViewId="0">
      <selection activeCell="G28" sqref="G28"/>
    </sheetView>
  </sheetViews>
  <sheetFormatPr defaultRowHeight="14.4" x14ac:dyDescent="0.3"/>
  <cols>
    <col min="2" max="2" width="68" customWidth="1"/>
    <col min="3" max="3" width="17.5546875" customWidth="1"/>
    <col min="4" max="4" width="16.33203125" customWidth="1"/>
    <col min="5" max="5" width="17.5546875" customWidth="1"/>
    <col min="6" max="6" width="16.33203125" customWidth="1"/>
  </cols>
  <sheetData>
    <row r="1" spans="1:14" ht="51.75" customHeight="1" x14ac:dyDescent="0.3">
      <c r="A1" s="82" t="s">
        <v>43</v>
      </c>
      <c r="B1" s="82"/>
      <c r="C1" s="82"/>
      <c r="D1" s="82"/>
      <c r="E1" s="79"/>
      <c r="F1" s="79"/>
    </row>
    <row r="2" spans="1:14" ht="20.399999999999999" x14ac:dyDescent="0.35">
      <c r="B2" s="42" t="s">
        <v>146</v>
      </c>
    </row>
    <row r="3" spans="1:14" ht="37.5" customHeight="1" x14ac:dyDescent="0.3">
      <c r="A3" s="84" t="s">
        <v>0</v>
      </c>
      <c r="B3" s="84" t="s">
        <v>1</v>
      </c>
      <c r="C3" s="89" t="s">
        <v>144</v>
      </c>
      <c r="D3" s="89"/>
      <c r="E3" s="89" t="s">
        <v>144</v>
      </c>
      <c r="F3" s="89"/>
    </row>
    <row r="4" spans="1:14" x14ac:dyDescent="0.3">
      <c r="A4" s="84"/>
      <c r="B4" s="84"/>
      <c r="C4" s="3" t="s">
        <v>118</v>
      </c>
      <c r="D4" s="3" t="s">
        <v>119</v>
      </c>
      <c r="E4" s="3" t="s">
        <v>118</v>
      </c>
      <c r="F4" s="3" t="s">
        <v>119</v>
      </c>
    </row>
    <row r="5" spans="1:14" x14ac:dyDescent="0.3">
      <c r="A5" s="80">
        <v>1</v>
      </c>
      <c r="B5" s="80">
        <v>2</v>
      </c>
      <c r="C5" s="3">
        <v>3</v>
      </c>
      <c r="D5" s="3">
        <v>4</v>
      </c>
      <c r="E5" s="3">
        <v>5</v>
      </c>
      <c r="F5" s="3">
        <v>6</v>
      </c>
    </row>
    <row r="6" spans="1:14" ht="31.2" hidden="1" x14ac:dyDescent="0.3">
      <c r="A6" s="10"/>
      <c r="B6" s="13" t="s">
        <v>44</v>
      </c>
      <c r="C6" s="14">
        <f>C7*1.18</f>
        <v>17.11</v>
      </c>
      <c r="D6" s="14">
        <f>D7*1.18</f>
        <v>20.189799999999998</v>
      </c>
      <c r="E6" s="14">
        <f>E7*1.18</f>
        <v>17.900600000000001</v>
      </c>
      <c r="F6" s="14">
        <f>F7*1.18</f>
        <v>21.121999999999996</v>
      </c>
    </row>
    <row r="7" spans="1:14" ht="31.2" x14ac:dyDescent="0.3">
      <c r="A7" s="10"/>
      <c r="B7" s="13" t="s">
        <v>116</v>
      </c>
      <c r="C7" s="14">
        <f>C8+C17+C23+C27+C28+C29+C30</f>
        <v>14.5</v>
      </c>
      <c r="D7" s="14">
        <f>D8+D17+D23+D27+D28+D29+D30</f>
        <v>17.11</v>
      </c>
      <c r="E7" s="14">
        <f>E8+E17+E23+E27+E28+E29+E30+E31</f>
        <v>15.17</v>
      </c>
      <c r="F7" s="14">
        <f>F8+F17+F23+F27+F28+F29+F30+F31</f>
        <v>17.899999999999999</v>
      </c>
      <c r="H7" s="81">
        <f>F7/D7</f>
        <v>1.0461718293395674</v>
      </c>
      <c r="J7" s="67"/>
    </row>
    <row r="8" spans="1:14" ht="27.6" x14ac:dyDescent="0.3">
      <c r="A8" s="12" t="s">
        <v>46</v>
      </c>
      <c r="B8" s="9" t="s">
        <v>2</v>
      </c>
      <c r="C8" s="7">
        <f>SUM(C9:C16)</f>
        <v>1.1200000000000001</v>
      </c>
      <c r="D8" s="7">
        <f>SUM(D9:D16)</f>
        <v>1.3100000000000003</v>
      </c>
      <c r="E8" s="7">
        <f>SUM(E9:E16)</f>
        <v>1.1200000000000001</v>
      </c>
      <c r="F8" s="7">
        <f>SUM(F9:F16)</f>
        <v>1.3100000000000003</v>
      </c>
    </row>
    <row r="9" spans="1:14" ht="27.6" x14ac:dyDescent="0.3">
      <c r="A9" s="11" t="s">
        <v>3</v>
      </c>
      <c r="B9" s="2" t="s">
        <v>4</v>
      </c>
      <c r="C9" s="4">
        <v>0.02</v>
      </c>
      <c r="D9" s="4">
        <f t="shared" ref="D9:D16" si="0">ROUND(C9*1.18,2)</f>
        <v>0.02</v>
      </c>
      <c r="E9" s="4">
        <v>0.02</v>
      </c>
      <c r="F9" s="4">
        <f t="shared" ref="F9:F16" si="1">ROUND(E9*1.18,2)</f>
        <v>0.02</v>
      </c>
    </row>
    <row r="10" spans="1:14" ht="55.2" x14ac:dyDescent="0.3">
      <c r="A10" s="11" t="s">
        <v>5</v>
      </c>
      <c r="B10" s="2" t="s">
        <v>6</v>
      </c>
      <c r="C10" s="4">
        <v>0.13</v>
      </c>
      <c r="D10" s="66">
        <f t="shared" si="0"/>
        <v>0.15</v>
      </c>
      <c r="E10" s="4">
        <v>0.13</v>
      </c>
      <c r="F10" s="66">
        <f t="shared" si="1"/>
        <v>0.15</v>
      </c>
    </row>
    <row r="11" spans="1:14" ht="27.6" x14ac:dyDescent="0.3">
      <c r="A11" s="11" t="s">
        <v>7</v>
      </c>
      <c r="B11" s="2" t="s">
        <v>8</v>
      </c>
      <c r="C11" s="4">
        <v>0.05</v>
      </c>
      <c r="D11" s="4">
        <f t="shared" si="0"/>
        <v>0.06</v>
      </c>
      <c r="E11" s="4">
        <v>0.05</v>
      </c>
      <c r="F11" s="4">
        <f t="shared" si="1"/>
        <v>0.06</v>
      </c>
      <c r="G11" s="67"/>
    </row>
    <row r="12" spans="1:14" ht="27.6" x14ac:dyDescent="0.3">
      <c r="A12" s="11" t="s">
        <v>9</v>
      </c>
      <c r="B12" s="2" t="s">
        <v>10</v>
      </c>
      <c r="C12" s="4">
        <v>0.57999999999999996</v>
      </c>
      <c r="D12" s="4">
        <f t="shared" si="0"/>
        <v>0.68</v>
      </c>
      <c r="E12" s="4">
        <v>0.57999999999999996</v>
      </c>
      <c r="F12" s="4">
        <f t="shared" si="1"/>
        <v>0.68</v>
      </c>
      <c r="M12" s="67"/>
    </row>
    <row r="13" spans="1:14" ht="41.4" x14ac:dyDescent="0.3">
      <c r="A13" s="11" t="s">
        <v>47</v>
      </c>
      <c r="B13" s="2" t="s">
        <v>12</v>
      </c>
      <c r="C13" s="4">
        <v>0.04</v>
      </c>
      <c r="D13" s="4">
        <f t="shared" si="0"/>
        <v>0.05</v>
      </c>
      <c r="E13" s="4">
        <v>0.04</v>
      </c>
      <c r="F13" s="4">
        <f t="shared" si="1"/>
        <v>0.05</v>
      </c>
    </row>
    <row r="14" spans="1:14" ht="27.6" hidden="1" x14ac:dyDescent="0.3">
      <c r="A14" s="11" t="s">
        <v>11</v>
      </c>
      <c r="B14" s="2" t="s">
        <v>14</v>
      </c>
      <c r="C14" s="4">
        <v>0</v>
      </c>
      <c r="D14" s="4">
        <f t="shared" si="0"/>
        <v>0</v>
      </c>
      <c r="E14" s="4">
        <v>0</v>
      </c>
      <c r="F14" s="4">
        <f t="shared" si="1"/>
        <v>0</v>
      </c>
    </row>
    <row r="15" spans="1:14" ht="55.2" x14ac:dyDescent="0.3">
      <c r="A15" s="11" t="s">
        <v>13</v>
      </c>
      <c r="B15" s="2" t="s">
        <v>16</v>
      </c>
      <c r="C15" s="4">
        <v>0.24</v>
      </c>
      <c r="D15" s="4">
        <f t="shared" si="0"/>
        <v>0.28000000000000003</v>
      </c>
      <c r="E15" s="4">
        <v>0.24</v>
      </c>
      <c r="F15" s="4">
        <f t="shared" si="1"/>
        <v>0.28000000000000003</v>
      </c>
      <c r="N15" s="67"/>
    </row>
    <row r="16" spans="1:14" ht="27.6" x14ac:dyDescent="0.3">
      <c r="A16" s="11" t="s">
        <v>15</v>
      </c>
      <c r="B16" s="2" t="s">
        <v>17</v>
      </c>
      <c r="C16" s="4">
        <v>0.06</v>
      </c>
      <c r="D16" s="4">
        <f t="shared" si="0"/>
        <v>7.0000000000000007E-2</v>
      </c>
      <c r="E16" s="4">
        <v>0.06</v>
      </c>
      <c r="F16" s="4">
        <f t="shared" si="1"/>
        <v>7.0000000000000007E-2</v>
      </c>
    </row>
    <row r="17" spans="1:14" ht="41.4" x14ac:dyDescent="0.3">
      <c r="A17" s="12" t="s">
        <v>48</v>
      </c>
      <c r="B17" s="9" t="s">
        <v>54</v>
      </c>
      <c r="C17" s="7">
        <f>C18+C22</f>
        <v>3.27</v>
      </c>
      <c r="D17" s="7">
        <f>D18+D22</f>
        <v>3.86</v>
      </c>
      <c r="E17" s="7">
        <f>E18+E22</f>
        <v>3.27</v>
      </c>
      <c r="F17" s="7">
        <f>F18+F22</f>
        <v>3.86</v>
      </c>
      <c r="N17" s="67"/>
    </row>
    <row r="18" spans="1:14" ht="27.6" x14ac:dyDescent="0.3">
      <c r="A18" s="11" t="s">
        <v>19</v>
      </c>
      <c r="B18" s="2" t="s">
        <v>20</v>
      </c>
      <c r="C18" s="4">
        <f>C19+C20+C21</f>
        <v>2.88</v>
      </c>
      <c r="D18" s="4">
        <f>ROUND(C18*1.18,2)</f>
        <v>3.4</v>
      </c>
      <c r="E18" s="4">
        <f>E19+E20+E21</f>
        <v>2.88</v>
      </c>
      <c r="F18" s="4">
        <f>ROUND(E18*1.18,2)</f>
        <v>3.4</v>
      </c>
    </row>
    <row r="19" spans="1:14" ht="24" x14ac:dyDescent="0.3">
      <c r="A19" s="17" t="s">
        <v>21</v>
      </c>
      <c r="B19" s="16" t="s">
        <v>22</v>
      </c>
      <c r="C19" s="4">
        <v>0.97</v>
      </c>
      <c r="D19" s="4">
        <f>ROUND(C19*1.18,2)</f>
        <v>1.1399999999999999</v>
      </c>
      <c r="E19" s="4">
        <v>0.97</v>
      </c>
      <c r="F19" s="4">
        <f>ROUND(E19*1.18,2)</f>
        <v>1.1399999999999999</v>
      </c>
    </row>
    <row r="20" spans="1:14" x14ac:dyDescent="0.3">
      <c r="A20" s="17" t="s">
        <v>23</v>
      </c>
      <c r="B20" s="16" t="s">
        <v>24</v>
      </c>
      <c r="C20" s="4">
        <v>0.48</v>
      </c>
      <c r="D20" s="4">
        <f>ROUND(C20*1.18,2)</f>
        <v>0.56999999999999995</v>
      </c>
      <c r="E20" s="4">
        <v>0.48</v>
      </c>
      <c r="F20" s="4">
        <f>ROUND(E20*1.18,2)</f>
        <v>0.56999999999999995</v>
      </c>
    </row>
    <row r="21" spans="1:14" ht="24" x14ac:dyDescent="0.3">
      <c r="A21" s="17" t="s">
        <v>49</v>
      </c>
      <c r="B21" s="16" t="s">
        <v>25</v>
      </c>
      <c r="C21" s="4">
        <v>1.43</v>
      </c>
      <c r="D21" s="4">
        <f>ROUND(C21*1.18,2)</f>
        <v>1.69</v>
      </c>
      <c r="E21" s="4">
        <v>1.43</v>
      </c>
      <c r="F21" s="4">
        <f>ROUND(E21*1.18,2)</f>
        <v>1.69</v>
      </c>
    </row>
    <row r="22" spans="1:14" ht="27.6" x14ac:dyDescent="0.3">
      <c r="A22" s="11" t="s">
        <v>26</v>
      </c>
      <c r="B22" s="2" t="s">
        <v>27</v>
      </c>
      <c r="C22" s="4">
        <v>0.39</v>
      </c>
      <c r="D22" s="4">
        <f>ROUND(C22*1.18,2)</f>
        <v>0.46</v>
      </c>
      <c r="E22" s="4">
        <v>0.39</v>
      </c>
      <c r="F22" s="4">
        <f>ROUND(E22*1.18,2)</f>
        <v>0.46</v>
      </c>
    </row>
    <row r="23" spans="1:14" ht="27.6" x14ac:dyDescent="0.3">
      <c r="A23" s="12" t="s">
        <v>50</v>
      </c>
      <c r="B23" s="9" t="s">
        <v>28</v>
      </c>
      <c r="C23" s="18">
        <f>C24+C25+C26</f>
        <v>3.5999999999999996</v>
      </c>
      <c r="D23" s="18">
        <f>D24+D25+D26</f>
        <v>4.26</v>
      </c>
      <c r="E23" s="18">
        <f>E24+E25+E26</f>
        <v>3.5999999999999996</v>
      </c>
      <c r="F23" s="18">
        <f>F24+F25+F26</f>
        <v>4.26</v>
      </c>
    </row>
    <row r="24" spans="1:14" x14ac:dyDescent="0.3">
      <c r="A24" s="11" t="s">
        <v>29</v>
      </c>
      <c r="B24" s="2" t="s">
        <v>30</v>
      </c>
      <c r="C24" s="68">
        <v>2.21</v>
      </c>
      <c r="D24" s="66">
        <f>ROUND(C24*1.18,2)</f>
        <v>2.61</v>
      </c>
      <c r="E24" s="68">
        <v>2.21</v>
      </c>
      <c r="F24" s="66">
        <f>ROUND(E24*1.18,2)</f>
        <v>2.61</v>
      </c>
    </row>
    <row r="25" spans="1:14" x14ac:dyDescent="0.3">
      <c r="A25" s="11" t="s">
        <v>31</v>
      </c>
      <c r="B25" s="2" t="s">
        <v>32</v>
      </c>
      <c r="C25" s="5">
        <v>1.39</v>
      </c>
      <c r="D25" s="4">
        <v>1.65</v>
      </c>
      <c r="E25" s="5">
        <v>1.39</v>
      </c>
      <c r="F25" s="4">
        <v>1.65</v>
      </c>
    </row>
    <row r="26" spans="1:14" x14ac:dyDescent="0.3">
      <c r="A26" s="22" t="s">
        <v>33</v>
      </c>
      <c r="B26" s="23" t="s">
        <v>34</v>
      </c>
      <c r="C26" s="6"/>
      <c r="D26" s="4"/>
      <c r="E26" s="6"/>
      <c r="F26" s="4"/>
    </row>
    <row r="27" spans="1:14" ht="27.6" x14ac:dyDescent="0.3">
      <c r="A27" s="12" t="s">
        <v>51</v>
      </c>
      <c r="B27" s="9" t="s">
        <v>18</v>
      </c>
      <c r="C27" s="7">
        <v>1.24</v>
      </c>
      <c r="D27" s="18">
        <f>ROUND(C27*1.18,2)</f>
        <v>1.46</v>
      </c>
      <c r="E27" s="7">
        <v>1.24</v>
      </c>
      <c r="F27" s="18">
        <f>ROUND(E27*1.18,2)</f>
        <v>1.46</v>
      </c>
    </row>
    <row r="28" spans="1:14" x14ac:dyDescent="0.3">
      <c r="A28" s="12" t="s">
        <v>52</v>
      </c>
      <c r="B28" s="9" t="s">
        <v>35</v>
      </c>
      <c r="C28" s="18">
        <v>2.66</v>
      </c>
      <c r="D28" s="18">
        <v>3.15</v>
      </c>
      <c r="E28" s="18">
        <v>2.66</v>
      </c>
      <c r="F28" s="18">
        <v>3.15</v>
      </c>
    </row>
    <row r="29" spans="1:14" x14ac:dyDescent="0.3">
      <c r="A29" s="12" t="s">
        <v>38</v>
      </c>
      <c r="B29" s="9" t="s">
        <v>39</v>
      </c>
      <c r="C29" s="63">
        <v>0.74</v>
      </c>
      <c r="D29" s="18">
        <f>ROUND(C29*1.18,2)</f>
        <v>0.87</v>
      </c>
      <c r="E29" s="63">
        <v>0.74</v>
      </c>
      <c r="F29" s="18">
        <f>ROUND(E29*1.18,2)</f>
        <v>0.87</v>
      </c>
    </row>
    <row r="30" spans="1:14" x14ac:dyDescent="0.3">
      <c r="A30" s="12" t="s">
        <v>40</v>
      </c>
      <c r="B30" s="9" t="s">
        <v>41</v>
      </c>
      <c r="C30" s="18">
        <v>1.87</v>
      </c>
      <c r="D30" s="18">
        <f>ROUND(C30*1.18,2)-0.01</f>
        <v>2.2000000000000002</v>
      </c>
      <c r="E30" s="18">
        <v>1.87</v>
      </c>
      <c r="F30" s="18">
        <f>ROUND(E30*1.18,2)-0.01</f>
        <v>2.2000000000000002</v>
      </c>
      <c r="K30">
        <f>E31*F34</f>
        <v>418.28100000000001</v>
      </c>
    </row>
    <row r="31" spans="1:14" x14ac:dyDescent="0.3">
      <c r="A31" s="12" t="s">
        <v>53</v>
      </c>
      <c r="B31" s="9" t="s">
        <v>147</v>
      </c>
      <c r="C31" s="18">
        <v>0</v>
      </c>
      <c r="D31" s="18">
        <v>0</v>
      </c>
      <c r="E31" s="18">
        <v>0.67</v>
      </c>
      <c r="F31" s="18">
        <f>ROUND(E31*1.18,2)</f>
        <v>0.79</v>
      </c>
      <c r="K31">
        <f>K30/16</f>
        <v>26.1425625</v>
      </c>
      <c r="L31">
        <f>K31*1.18</f>
        <v>30.848223749999999</v>
      </c>
    </row>
    <row r="32" spans="1:14" x14ac:dyDescent="0.3">
      <c r="K32">
        <f>30/1.18</f>
        <v>25.423728813559322</v>
      </c>
    </row>
    <row r="34" spans="5:6" x14ac:dyDescent="0.3">
      <c r="F34">
        <v>624.29999999999995</v>
      </c>
    </row>
    <row r="35" spans="5:6" x14ac:dyDescent="0.3">
      <c r="E35" s="74">
        <f>30*16</f>
        <v>480</v>
      </c>
      <c r="F35" s="71">
        <f>E35/F34</f>
        <v>0.76886112445939458</v>
      </c>
    </row>
    <row r="36" spans="5:6" x14ac:dyDescent="0.3">
      <c r="E36" s="71">
        <f>E35/1.18</f>
        <v>406.77966101694915</v>
      </c>
      <c r="F36" s="71">
        <f>E36/F34</f>
        <v>0.65157722411813102</v>
      </c>
    </row>
  </sheetData>
  <mergeCells count="5">
    <mergeCell ref="A1:D1"/>
    <mergeCell ref="A3:A4"/>
    <mergeCell ref="B3:B4"/>
    <mergeCell ref="C3:D3"/>
    <mergeCell ref="E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19" workbookViewId="0">
      <selection activeCell="G28" sqref="G28"/>
    </sheetView>
  </sheetViews>
  <sheetFormatPr defaultRowHeight="14.4" x14ac:dyDescent="0.3"/>
  <cols>
    <col min="2" max="2" width="68" customWidth="1"/>
    <col min="3" max="3" width="17.5546875" customWidth="1"/>
    <col min="4" max="4" width="16.33203125" customWidth="1"/>
    <col min="5" max="5" width="17.5546875" customWidth="1"/>
    <col min="6" max="6" width="16.33203125" customWidth="1"/>
  </cols>
  <sheetData>
    <row r="1" spans="1:14" ht="51.75" customHeight="1" x14ac:dyDescent="0.3">
      <c r="A1" s="82" t="s">
        <v>43</v>
      </c>
      <c r="B1" s="82"/>
      <c r="C1" s="82"/>
      <c r="D1" s="82"/>
      <c r="E1" s="79"/>
      <c r="F1" s="79"/>
    </row>
    <row r="2" spans="1:14" ht="20.399999999999999" x14ac:dyDescent="0.35">
      <c r="B2" s="42" t="s">
        <v>148</v>
      </c>
    </row>
    <row r="3" spans="1:14" ht="37.5" customHeight="1" x14ac:dyDescent="0.3">
      <c r="A3" s="84" t="s">
        <v>0</v>
      </c>
      <c r="B3" s="84" t="s">
        <v>1</v>
      </c>
      <c r="C3" s="89" t="s">
        <v>144</v>
      </c>
      <c r="D3" s="89"/>
      <c r="E3" s="89" t="s">
        <v>144</v>
      </c>
      <c r="F3" s="89"/>
    </row>
    <row r="4" spans="1:14" x14ac:dyDescent="0.3">
      <c r="A4" s="84"/>
      <c r="B4" s="84"/>
      <c r="C4" s="3" t="s">
        <v>118</v>
      </c>
      <c r="D4" s="3" t="s">
        <v>119</v>
      </c>
      <c r="E4" s="3" t="s">
        <v>118</v>
      </c>
      <c r="F4" s="3" t="s">
        <v>119</v>
      </c>
    </row>
    <row r="5" spans="1:14" x14ac:dyDescent="0.3">
      <c r="A5" s="80">
        <v>1</v>
      </c>
      <c r="B5" s="80">
        <v>2</v>
      </c>
      <c r="C5" s="3">
        <v>3</v>
      </c>
      <c r="D5" s="3">
        <v>4</v>
      </c>
      <c r="E5" s="3">
        <v>5</v>
      </c>
      <c r="F5" s="3">
        <v>6</v>
      </c>
    </row>
    <row r="6" spans="1:14" ht="31.2" hidden="1" x14ac:dyDescent="0.3">
      <c r="A6" s="10"/>
      <c r="B6" s="13" t="s">
        <v>44</v>
      </c>
      <c r="C6" s="14">
        <f>C7*1.18</f>
        <v>17.11</v>
      </c>
      <c r="D6" s="14">
        <f>D7*1.18</f>
        <v>20.189799999999998</v>
      </c>
      <c r="E6" s="14">
        <f>E7*1.18</f>
        <v>17.924199999999999</v>
      </c>
      <c r="F6" s="14">
        <f>F7*1.18</f>
        <v>21.145599999999998</v>
      </c>
    </row>
    <row r="7" spans="1:14" ht="31.2" x14ac:dyDescent="0.3">
      <c r="A7" s="10"/>
      <c r="B7" s="13" t="s">
        <v>116</v>
      </c>
      <c r="C7" s="14">
        <f>C8+C17+C23+C27+C28+C29+C30</f>
        <v>14.5</v>
      </c>
      <c r="D7" s="14">
        <f>D8+D17+D23+D27+D28+D29+D30</f>
        <v>17.11</v>
      </c>
      <c r="E7" s="14">
        <f>E8+E17+E23+E27+E28+E29+E30+E31</f>
        <v>15.19</v>
      </c>
      <c r="F7" s="14">
        <f>F8+F17+F23+F27+F28+F29+F30+F31</f>
        <v>17.919999999999998</v>
      </c>
      <c r="H7" s="81">
        <f>F7/D7</f>
        <v>1.0473407364114553</v>
      </c>
      <c r="J7" s="67"/>
    </row>
    <row r="8" spans="1:14" ht="27.6" x14ac:dyDescent="0.3">
      <c r="A8" s="12" t="s">
        <v>46</v>
      </c>
      <c r="B8" s="9" t="s">
        <v>2</v>
      </c>
      <c r="C8" s="7">
        <f>SUM(C9:C16)</f>
        <v>1.1200000000000001</v>
      </c>
      <c r="D8" s="7">
        <f>SUM(D9:D16)</f>
        <v>1.3100000000000003</v>
      </c>
      <c r="E8" s="7">
        <f>SUM(E9:E16)</f>
        <v>1.1200000000000001</v>
      </c>
      <c r="F8" s="7">
        <f>SUM(F9:F16)</f>
        <v>1.3100000000000003</v>
      </c>
    </row>
    <row r="9" spans="1:14" ht="27.6" x14ac:dyDescent="0.3">
      <c r="A9" s="11" t="s">
        <v>3</v>
      </c>
      <c r="B9" s="2" t="s">
        <v>4</v>
      </c>
      <c r="C9" s="4">
        <v>0.02</v>
      </c>
      <c r="D9" s="4">
        <f t="shared" ref="D9:D16" si="0">ROUND(C9*1.18,2)</f>
        <v>0.02</v>
      </c>
      <c r="E9" s="4">
        <v>0.02</v>
      </c>
      <c r="F9" s="4">
        <f t="shared" ref="F9:F16" si="1">ROUND(E9*1.18,2)</f>
        <v>0.02</v>
      </c>
    </row>
    <row r="10" spans="1:14" ht="55.2" x14ac:dyDescent="0.3">
      <c r="A10" s="11" t="s">
        <v>5</v>
      </c>
      <c r="B10" s="2" t="s">
        <v>6</v>
      </c>
      <c r="C10" s="4">
        <v>0.13</v>
      </c>
      <c r="D10" s="66">
        <f t="shared" si="0"/>
        <v>0.15</v>
      </c>
      <c r="E10" s="4">
        <v>0.13</v>
      </c>
      <c r="F10" s="66">
        <f t="shared" si="1"/>
        <v>0.15</v>
      </c>
    </row>
    <row r="11" spans="1:14" ht="27.6" x14ac:dyDescent="0.3">
      <c r="A11" s="11" t="s">
        <v>7</v>
      </c>
      <c r="B11" s="2" t="s">
        <v>8</v>
      </c>
      <c r="C11" s="4">
        <v>0.05</v>
      </c>
      <c r="D11" s="4">
        <f t="shared" si="0"/>
        <v>0.06</v>
      </c>
      <c r="E11" s="4">
        <v>0.05</v>
      </c>
      <c r="F11" s="4">
        <f t="shared" si="1"/>
        <v>0.06</v>
      </c>
      <c r="G11" s="67"/>
    </row>
    <row r="12" spans="1:14" ht="27.6" x14ac:dyDescent="0.3">
      <c r="A12" s="11" t="s">
        <v>9</v>
      </c>
      <c r="B12" s="2" t="s">
        <v>10</v>
      </c>
      <c r="C12" s="4">
        <v>0.57999999999999996</v>
      </c>
      <c r="D12" s="4">
        <f t="shared" si="0"/>
        <v>0.68</v>
      </c>
      <c r="E12" s="4">
        <v>0.57999999999999996</v>
      </c>
      <c r="F12" s="4">
        <f t="shared" si="1"/>
        <v>0.68</v>
      </c>
      <c r="M12" s="67"/>
    </row>
    <row r="13" spans="1:14" ht="41.4" x14ac:dyDescent="0.3">
      <c r="A13" s="11" t="s">
        <v>47</v>
      </c>
      <c r="B13" s="2" t="s">
        <v>12</v>
      </c>
      <c r="C13" s="4">
        <v>0.04</v>
      </c>
      <c r="D13" s="4">
        <f t="shared" si="0"/>
        <v>0.05</v>
      </c>
      <c r="E13" s="4">
        <v>0.04</v>
      </c>
      <c r="F13" s="4">
        <f t="shared" si="1"/>
        <v>0.05</v>
      </c>
    </row>
    <row r="14" spans="1:14" ht="27.6" hidden="1" x14ac:dyDescent="0.3">
      <c r="A14" s="11" t="s">
        <v>11</v>
      </c>
      <c r="B14" s="2" t="s">
        <v>14</v>
      </c>
      <c r="C14" s="4">
        <v>0</v>
      </c>
      <c r="D14" s="4">
        <f t="shared" si="0"/>
        <v>0</v>
      </c>
      <c r="E14" s="4">
        <v>0</v>
      </c>
      <c r="F14" s="4">
        <f t="shared" si="1"/>
        <v>0</v>
      </c>
    </row>
    <row r="15" spans="1:14" ht="55.2" x14ac:dyDescent="0.3">
      <c r="A15" s="11" t="s">
        <v>13</v>
      </c>
      <c r="B15" s="2" t="s">
        <v>16</v>
      </c>
      <c r="C15" s="4">
        <v>0.24</v>
      </c>
      <c r="D15" s="4">
        <f t="shared" si="0"/>
        <v>0.28000000000000003</v>
      </c>
      <c r="E15" s="4">
        <v>0.24</v>
      </c>
      <c r="F15" s="4">
        <f t="shared" si="1"/>
        <v>0.28000000000000003</v>
      </c>
      <c r="N15" s="67"/>
    </row>
    <row r="16" spans="1:14" ht="27.6" x14ac:dyDescent="0.3">
      <c r="A16" s="11" t="s">
        <v>15</v>
      </c>
      <c r="B16" s="2" t="s">
        <v>17</v>
      </c>
      <c r="C16" s="4">
        <v>0.06</v>
      </c>
      <c r="D16" s="4">
        <f t="shared" si="0"/>
        <v>7.0000000000000007E-2</v>
      </c>
      <c r="E16" s="4">
        <v>0.06</v>
      </c>
      <c r="F16" s="4">
        <f t="shared" si="1"/>
        <v>7.0000000000000007E-2</v>
      </c>
    </row>
    <row r="17" spans="1:14" ht="41.4" x14ac:dyDescent="0.3">
      <c r="A17" s="12" t="s">
        <v>48</v>
      </c>
      <c r="B17" s="9" t="s">
        <v>54</v>
      </c>
      <c r="C17" s="7">
        <f>C18+C22</f>
        <v>3.27</v>
      </c>
      <c r="D17" s="7">
        <f>D18+D22</f>
        <v>3.86</v>
      </c>
      <c r="E17" s="7">
        <f>E18+E22</f>
        <v>3.27</v>
      </c>
      <c r="F17" s="7">
        <f>F18+F22</f>
        <v>3.86</v>
      </c>
      <c r="N17" s="67"/>
    </row>
    <row r="18" spans="1:14" ht="27.6" x14ac:dyDescent="0.3">
      <c r="A18" s="11" t="s">
        <v>19</v>
      </c>
      <c r="B18" s="2" t="s">
        <v>20</v>
      </c>
      <c r="C18" s="4">
        <f>C19+C20+C21</f>
        <v>2.88</v>
      </c>
      <c r="D18" s="4">
        <f>ROUND(C18*1.18,2)</f>
        <v>3.4</v>
      </c>
      <c r="E18" s="4">
        <f>E19+E20+E21</f>
        <v>2.88</v>
      </c>
      <c r="F18" s="4">
        <f>ROUND(E18*1.18,2)</f>
        <v>3.4</v>
      </c>
    </row>
    <row r="19" spans="1:14" ht="24" x14ac:dyDescent="0.3">
      <c r="A19" s="17" t="s">
        <v>21</v>
      </c>
      <c r="B19" s="16" t="s">
        <v>22</v>
      </c>
      <c r="C19" s="4">
        <v>0.97</v>
      </c>
      <c r="D19" s="4">
        <f>ROUND(C19*1.18,2)</f>
        <v>1.1399999999999999</v>
      </c>
      <c r="E19" s="4">
        <v>0.97</v>
      </c>
      <c r="F19" s="4">
        <f>ROUND(E19*1.18,2)</f>
        <v>1.1399999999999999</v>
      </c>
    </row>
    <row r="20" spans="1:14" x14ac:dyDescent="0.3">
      <c r="A20" s="17" t="s">
        <v>23</v>
      </c>
      <c r="B20" s="16" t="s">
        <v>24</v>
      </c>
      <c r="C20" s="4">
        <v>0.48</v>
      </c>
      <c r="D20" s="4">
        <f>ROUND(C20*1.18,2)</f>
        <v>0.56999999999999995</v>
      </c>
      <c r="E20" s="4">
        <v>0.48</v>
      </c>
      <c r="F20" s="4">
        <f>ROUND(E20*1.18,2)</f>
        <v>0.56999999999999995</v>
      </c>
    </row>
    <row r="21" spans="1:14" ht="24" x14ac:dyDescent="0.3">
      <c r="A21" s="17" t="s">
        <v>49</v>
      </c>
      <c r="B21" s="16" t="s">
        <v>25</v>
      </c>
      <c r="C21" s="4">
        <v>1.43</v>
      </c>
      <c r="D21" s="4">
        <f>ROUND(C21*1.18,2)</f>
        <v>1.69</v>
      </c>
      <c r="E21" s="4">
        <v>1.43</v>
      </c>
      <c r="F21" s="4">
        <f>ROUND(E21*1.18,2)</f>
        <v>1.69</v>
      </c>
    </row>
    <row r="22" spans="1:14" ht="27.6" x14ac:dyDescent="0.3">
      <c r="A22" s="11" t="s">
        <v>26</v>
      </c>
      <c r="B22" s="2" t="s">
        <v>27</v>
      </c>
      <c r="C22" s="4">
        <v>0.39</v>
      </c>
      <c r="D22" s="4">
        <f>ROUND(C22*1.18,2)</f>
        <v>0.46</v>
      </c>
      <c r="E22" s="4">
        <v>0.39</v>
      </c>
      <c r="F22" s="4">
        <f>ROUND(E22*1.18,2)</f>
        <v>0.46</v>
      </c>
    </row>
    <row r="23" spans="1:14" ht="27.6" x14ac:dyDescent="0.3">
      <c r="A23" s="12" t="s">
        <v>50</v>
      </c>
      <c r="B23" s="9" t="s">
        <v>28</v>
      </c>
      <c r="C23" s="18">
        <f>C24+C25+C26</f>
        <v>3.5999999999999996</v>
      </c>
      <c r="D23" s="18">
        <f>D24+D25+D26</f>
        <v>4.26</v>
      </c>
      <c r="E23" s="18">
        <f>E24+E25+E26</f>
        <v>3.5999999999999996</v>
      </c>
      <c r="F23" s="18">
        <f>F24+F25+F26</f>
        <v>4.26</v>
      </c>
    </row>
    <row r="24" spans="1:14" x14ac:dyDescent="0.3">
      <c r="A24" s="11" t="s">
        <v>29</v>
      </c>
      <c r="B24" s="2" t="s">
        <v>30</v>
      </c>
      <c r="C24" s="68">
        <v>2.21</v>
      </c>
      <c r="D24" s="66">
        <f>ROUND(C24*1.18,2)</f>
        <v>2.61</v>
      </c>
      <c r="E24" s="68">
        <v>2.21</v>
      </c>
      <c r="F24" s="66">
        <f>ROUND(E24*1.18,2)</f>
        <v>2.61</v>
      </c>
    </row>
    <row r="25" spans="1:14" x14ac:dyDescent="0.3">
      <c r="A25" s="11" t="s">
        <v>31</v>
      </c>
      <c r="B25" s="2" t="s">
        <v>32</v>
      </c>
      <c r="C25" s="5">
        <v>1.39</v>
      </c>
      <c r="D25" s="4">
        <v>1.65</v>
      </c>
      <c r="E25" s="5">
        <v>1.39</v>
      </c>
      <c r="F25" s="4">
        <v>1.65</v>
      </c>
    </row>
    <row r="26" spans="1:14" x14ac:dyDescent="0.3">
      <c r="A26" s="22" t="s">
        <v>33</v>
      </c>
      <c r="B26" s="23" t="s">
        <v>34</v>
      </c>
      <c r="C26" s="6"/>
      <c r="D26" s="4"/>
      <c r="E26" s="6"/>
      <c r="F26" s="4"/>
    </row>
    <row r="27" spans="1:14" ht="27.6" x14ac:dyDescent="0.3">
      <c r="A27" s="12" t="s">
        <v>51</v>
      </c>
      <c r="B27" s="9" t="s">
        <v>18</v>
      </c>
      <c r="C27" s="7">
        <v>1.24</v>
      </c>
      <c r="D27" s="18">
        <f>ROUND(C27*1.18,2)</f>
        <v>1.46</v>
      </c>
      <c r="E27" s="7">
        <v>1.24</v>
      </c>
      <c r="F27" s="18">
        <f>ROUND(E27*1.18,2)</f>
        <v>1.46</v>
      </c>
    </row>
    <row r="28" spans="1:14" x14ac:dyDescent="0.3">
      <c r="A28" s="12" t="s">
        <v>52</v>
      </c>
      <c r="B28" s="9" t="s">
        <v>35</v>
      </c>
      <c r="C28" s="18">
        <v>2.66</v>
      </c>
      <c r="D28" s="18">
        <v>3.15</v>
      </c>
      <c r="E28" s="18">
        <v>2.66</v>
      </c>
      <c r="F28" s="18">
        <v>3.15</v>
      </c>
    </row>
    <row r="29" spans="1:14" x14ac:dyDescent="0.3">
      <c r="A29" s="12" t="s">
        <v>38</v>
      </c>
      <c r="B29" s="9" t="s">
        <v>39</v>
      </c>
      <c r="C29" s="63">
        <v>0.74</v>
      </c>
      <c r="D29" s="18">
        <f>ROUND(C29*1.18,2)</f>
        <v>0.87</v>
      </c>
      <c r="E29" s="63">
        <v>0.74</v>
      </c>
      <c r="F29" s="18">
        <f>ROUND(E29*1.18,2)</f>
        <v>0.87</v>
      </c>
    </row>
    <row r="30" spans="1:14" x14ac:dyDescent="0.3">
      <c r="A30" s="12" t="s">
        <v>40</v>
      </c>
      <c r="B30" s="9" t="s">
        <v>41</v>
      </c>
      <c r="C30" s="18">
        <v>1.87</v>
      </c>
      <c r="D30" s="18">
        <f>ROUND(C30*1.18,2)-0.01</f>
        <v>2.2000000000000002</v>
      </c>
      <c r="E30" s="18">
        <v>1.87</v>
      </c>
      <c r="F30" s="18">
        <f>ROUND(E30*1.18,2)-0.01</f>
        <v>2.2000000000000002</v>
      </c>
    </row>
    <row r="31" spans="1:14" x14ac:dyDescent="0.3">
      <c r="A31" s="12" t="s">
        <v>53</v>
      </c>
      <c r="B31" s="9" t="s">
        <v>147</v>
      </c>
      <c r="C31" s="18">
        <v>0</v>
      </c>
      <c r="D31" s="18">
        <v>0</v>
      </c>
      <c r="E31" s="18">
        <v>0.69</v>
      </c>
      <c r="F31" s="18">
        <f>ROUND(E31*1.18,2)</f>
        <v>0.81</v>
      </c>
      <c r="I31">
        <f>'ЛЕНИНГР. 3'!K31</f>
        <v>26.1425625</v>
      </c>
    </row>
    <row r="34" spans="5:9" x14ac:dyDescent="0.3">
      <c r="F34">
        <v>605.1</v>
      </c>
      <c r="H34">
        <f>F34*E31</f>
        <v>417.51900000000001</v>
      </c>
      <c r="I34">
        <f>I31*16</f>
        <v>418.28100000000001</v>
      </c>
    </row>
    <row r="35" spans="5:9" x14ac:dyDescent="0.3">
      <c r="E35" s="74">
        <f>30*16</f>
        <v>480</v>
      </c>
      <c r="F35" s="71">
        <f>E35/F34</f>
        <v>0.79325731284085277</v>
      </c>
      <c r="H35">
        <f>H34/16</f>
        <v>26.0949375</v>
      </c>
      <c r="I35">
        <f>I34/F34</f>
        <v>0.69125929598413483</v>
      </c>
    </row>
    <row r="36" spans="5:9" x14ac:dyDescent="0.3">
      <c r="E36" s="71">
        <f>E35/1.18</f>
        <v>406.77966101694915</v>
      </c>
      <c r="F36" s="71">
        <f>E36/F34</f>
        <v>0.67225196003462095</v>
      </c>
      <c r="H36">
        <f>H35*1.18</f>
        <v>30.792026249999999</v>
      </c>
    </row>
  </sheetData>
  <mergeCells count="5">
    <mergeCell ref="A1:D1"/>
    <mergeCell ref="A3:A4"/>
    <mergeCell ref="B3:B4"/>
    <mergeCell ref="C3:D3"/>
    <mergeCell ref="E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19" workbookViewId="0">
      <selection activeCell="G28" sqref="G28"/>
    </sheetView>
  </sheetViews>
  <sheetFormatPr defaultRowHeight="14.4" x14ac:dyDescent="0.3"/>
  <cols>
    <col min="2" max="2" width="68" customWidth="1"/>
    <col min="3" max="3" width="17.5546875" customWidth="1"/>
    <col min="4" max="4" width="16.33203125" customWidth="1"/>
  </cols>
  <sheetData>
    <row r="1" spans="1:11" ht="51.75" customHeight="1" x14ac:dyDescent="0.3">
      <c r="A1" s="82" t="s">
        <v>43</v>
      </c>
      <c r="B1" s="82"/>
      <c r="C1" s="82"/>
      <c r="D1" s="82"/>
    </row>
    <row r="2" spans="1:11" ht="20.399999999999999" x14ac:dyDescent="0.35">
      <c r="B2" s="42" t="s">
        <v>149</v>
      </c>
    </row>
    <row r="3" spans="1:11" ht="37.5" customHeight="1" x14ac:dyDescent="0.3">
      <c r="A3" s="84" t="s">
        <v>0</v>
      </c>
      <c r="B3" s="84" t="s">
        <v>1</v>
      </c>
      <c r="C3" s="89" t="s">
        <v>144</v>
      </c>
      <c r="D3" s="89"/>
    </row>
    <row r="4" spans="1:11" x14ac:dyDescent="0.3">
      <c r="A4" s="84"/>
      <c r="B4" s="84"/>
      <c r="C4" s="3" t="s">
        <v>118</v>
      </c>
      <c r="D4" s="3" t="s">
        <v>119</v>
      </c>
    </row>
    <row r="5" spans="1:11" x14ac:dyDescent="0.3">
      <c r="A5" s="80">
        <v>1</v>
      </c>
      <c r="B5" s="80">
        <v>2</v>
      </c>
      <c r="C5" s="3">
        <v>3</v>
      </c>
      <c r="D5" s="3">
        <v>4</v>
      </c>
    </row>
    <row r="6" spans="1:11" ht="31.2" hidden="1" x14ac:dyDescent="0.3">
      <c r="A6" s="10"/>
      <c r="B6" s="13" t="s">
        <v>44</v>
      </c>
      <c r="C6" s="14">
        <f>C7*1.18</f>
        <v>17.11</v>
      </c>
      <c r="D6" s="14">
        <f>D7*1.18</f>
        <v>20.189799999999998</v>
      </c>
    </row>
    <row r="7" spans="1:11" ht="31.2" x14ac:dyDescent="0.3">
      <c r="A7" s="10"/>
      <c r="B7" s="13" t="s">
        <v>116</v>
      </c>
      <c r="C7" s="14">
        <f>C8+C17+C23+C27+C28+C29+C30</f>
        <v>14.5</v>
      </c>
      <c r="D7" s="14">
        <f>D8+D17+D23+D27+D28+D29+D30</f>
        <v>17.11</v>
      </c>
      <c r="G7" s="67"/>
    </row>
    <row r="8" spans="1:11" ht="27.6" x14ac:dyDescent="0.3">
      <c r="A8" s="12" t="s">
        <v>46</v>
      </c>
      <c r="B8" s="9" t="s">
        <v>2</v>
      </c>
      <c r="C8" s="7">
        <f>SUM(C9:C16)</f>
        <v>1.1200000000000001</v>
      </c>
      <c r="D8" s="7">
        <f>SUM(D9:D16)</f>
        <v>1.3100000000000003</v>
      </c>
    </row>
    <row r="9" spans="1:11" ht="27.6" x14ac:dyDescent="0.3">
      <c r="A9" s="11" t="s">
        <v>3</v>
      </c>
      <c r="B9" s="2" t="s">
        <v>4</v>
      </c>
      <c r="C9" s="4">
        <v>0.02</v>
      </c>
      <c r="D9" s="4">
        <f t="shared" ref="D9:D16" si="0">ROUND(C9*1.18,2)</f>
        <v>0.02</v>
      </c>
    </row>
    <row r="10" spans="1:11" ht="55.2" x14ac:dyDescent="0.3">
      <c r="A10" s="11" t="s">
        <v>5</v>
      </c>
      <c r="B10" s="2" t="s">
        <v>6</v>
      </c>
      <c r="C10" s="4">
        <v>0.13</v>
      </c>
      <c r="D10" s="66">
        <f t="shared" si="0"/>
        <v>0.15</v>
      </c>
    </row>
    <row r="11" spans="1:11" ht="27.6" x14ac:dyDescent="0.3">
      <c r="A11" s="11" t="s">
        <v>7</v>
      </c>
      <c r="B11" s="2" t="s">
        <v>8</v>
      </c>
      <c r="C11" s="4">
        <v>0.05</v>
      </c>
      <c r="D11" s="4">
        <f t="shared" si="0"/>
        <v>0.06</v>
      </c>
      <c r="E11" s="67"/>
    </row>
    <row r="12" spans="1:11" ht="27.6" x14ac:dyDescent="0.3">
      <c r="A12" s="11" t="s">
        <v>9</v>
      </c>
      <c r="B12" s="2" t="s">
        <v>10</v>
      </c>
      <c r="C12" s="4">
        <v>0.57999999999999996</v>
      </c>
      <c r="D12" s="4">
        <f t="shared" si="0"/>
        <v>0.68</v>
      </c>
      <c r="J12" s="67"/>
    </row>
    <row r="13" spans="1:11" ht="41.4" x14ac:dyDescent="0.3">
      <c r="A13" s="11" t="s">
        <v>47</v>
      </c>
      <c r="B13" s="2" t="s">
        <v>12</v>
      </c>
      <c r="C13" s="4">
        <v>0.04</v>
      </c>
      <c r="D13" s="4">
        <f t="shared" si="0"/>
        <v>0.05</v>
      </c>
    </row>
    <row r="14" spans="1:11" ht="27.6" hidden="1" x14ac:dyDescent="0.3">
      <c r="A14" s="11" t="s">
        <v>11</v>
      </c>
      <c r="B14" s="2" t="s">
        <v>14</v>
      </c>
      <c r="C14" s="4">
        <v>0</v>
      </c>
      <c r="D14" s="4">
        <f t="shared" si="0"/>
        <v>0</v>
      </c>
    </row>
    <row r="15" spans="1:11" ht="55.2" x14ac:dyDescent="0.3">
      <c r="A15" s="11" t="s">
        <v>13</v>
      </c>
      <c r="B15" s="2" t="s">
        <v>16</v>
      </c>
      <c r="C15" s="4">
        <v>0.24</v>
      </c>
      <c r="D15" s="4">
        <f t="shared" si="0"/>
        <v>0.28000000000000003</v>
      </c>
      <c r="K15" s="67"/>
    </row>
    <row r="16" spans="1:11" ht="27.6" x14ac:dyDescent="0.3">
      <c r="A16" s="11" t="s">
        <v>15</v>
      </c>
      <c r="B16" s="2" t="s">
        <v>17</v>
      </c>
      <c r="C16" s="4">
        <v>0.06</v>
      </c>
      <c r="D16" s="4">
        <f t="shared" si="0"/>
        <v>7.0000000000000007E-2</v>
      </c>
    </row>
    <row r="17" spans="1:11" ht="41.4" x14ac:dyDescent="0.3">
      <c r="A17" s="12" t="s">
        <v>48</v>
      </c>
      <c r="B17" s="9" t="s">
        <v>54</v>
      </c>
      <c r="C17" s="7">
        <f>C18+C22</f>
        <v>3.27</v>
      </c>
      <c r="D17" s="7">
        <f>D18+D22</f>
        <v>3.86</v>
      </c>
      <c r="K17" s="67"/>
    </row>
    <row r="18" spans="1:11" ht="27.6" x14ac:dyDescent="0.3">
      <c r="A18" s="11" t="s">
        <v>19</v>
      </c>
      <c r="B18" s="2" t="s">
        <v>20</v>
      </c>
      <c r="C18" s="4">
        <f>C19+C20+C21</f>
        <v>2.88</v>
      </c>
      <c r="D18" s="4">
        <f>ROUND(C18*1.18,2)</f>
        <v>3.4</v>
      </c>
    </row>
    <row r="19" spans="1:11" ht="24" x14ac:dyDescent="0.3">
      <c r="A19" s="17" t="s">
        <v>21</v>
      </c>
      <c r="B19" s="16" t="s">
        <v>22</v>
      </c>
      <c r="C19" s="4">
        <v>0.97</v>
      </c>
      <c r="D19" s="4">
        <f>ROUND(C19*1.18,2)</f>
        <v>1.1399999999999999</v>
      </c>
    </row>
    <row r="20" spans="1:11" x14ac:dyDescent="0.3">
      <c r="A20" s="17" t="s">
        <v>23</v>
      </c>
      <c r="B20" s="16" t="s">
        <v>24</v>
      </c>
      <c r="C20" s="4">
        <v>0.48</v>
      </c>
      <c r="D20" s="4">
        <f>ROUND(C20*1.18,2)</f>
        <v>0.56999999999999995</v>
      </c>
    </row>
    <row r="21" spans="1:11" ht="24" x14ac:dyDescent="0.3">
      <c r="A21" s="17" t="s">
        <v>49</v>
      </c>
      <c r="B21" s="16" t="s">
        <v>25</v>
      </c>
      <c r="C21" s="4">
        <v>1.43</v>
      </c>
      <c r="D21" s="4">
        <f>ROUND(C21*1.18,2)</f>
        <v>1.69</v>
      </c>
    </row>
    <row r="22" spans="1:11" ht="27.6" x14ac:dyDescent="0.3">
      <c r="A22" s="11" t="s">
        <v>26</v>
      </c>
      <c r="B22" s="2" t="s">
        <v>27</v>
      </c>
      <c r="C22" s="4">
        <v>0.39</v>
      </c>
      <c r="D22" s="4">
        <f>ROUND(C22*1.18,2)</f>
        <v>0.46</v>
      </c>
    </row>
    <row r="23" spans="1:11" ht="27.6" x14ac:dyDescent="0.3">
      <c r="A23" s="12" t="s">
        <v>50</v>
      </c>
      <c r="B23" s="9" t="s">
        <v>28</v>
      </c>
      <c r="C23" s="18">
        <f>C24+C25+C26</f>
        <v>3.5999999999999996</v>
      </c>
      <c r="D23" s="18">
        <f>D24+D25+D26</f>
        <v>4.26</v>
      </c>
    </row>
    <row r="24" spans="1:11" x14ac:dyDescent="0.3">
      <c r="A24" s="11" t="s">
        <v>29</v>
      </c>
      <c r="B24" s="2" t="s">
        <v>30</v>
      </c>
      <c r="C24" s="68">
        <v>2.21</v>
      </c>
      <c r="D24" s="66">
        <f>ROUND(C24*1.18,2)</f>
        <v>2.61</v>
      </c>
    </row>
    <row r="25" spans="1:11" x14ac:dyDescent="0.3">
      <c r="A25" s="11" t="s">
        <v>31</v>
      </c>
      <c r="B25" s="2" t="s">
        <v>32</v>
      </c>
      <c r="C25" s="5">
        <v>1.39</v>
      </c>
      <c r="D25" s="4">
        <v>1.65</v>
      </c>
    </row>
    <row r="26" spans="1:11" x14ac:dyDescent="0.3">
      <c r="A26" s="22" t="s">
        <v>33</v>
      </c>
      <c r="B26" s="23" t="s">
        <v>34</v>
      </c>
      <c r="C26" s="6"/>
      <c r="D26" s="4"/>
    </row>
    <row r="27" spans="1:11" ht="27.6" x14ac:dyDescent="0.3">
      <c r="A27" s="12" t="s">
        <v>51</v>
      </c>
      <c r="B27" s="9" t="s">
        <v>18</v>
      </c>
      <c r="C27" s="7">
        <v>1.24</v>
      </c>
      <c r="D27" s="18">
        <f>ROUND(C27*1.18,2)</f>
        <v>1.46</v>
      </c>
    </row>
    <row r="28" spans="1:11" x14ac:dyDescent="0.3">
      <c r="A28" s="12" t="s">
        <v>52</v>
      </c>
      <c r="B28" s="9" t="s">
        <v>35</v>
      </c>
      <c r="C28" s="18">
        <v>2.66</v>
      </c>
      <c r="D28" s="18">
        <v>3.15</v>
      </c>
    </row>
    <row r="29" spans="1:11" x14ac:dyDescent="0.3">
      <c r="A29" s="12" t="s">
        <v>38</v>
      </c>
      <c r="B29" s="9" t="s">
        <v>39</v>
      </c>
      <c r="C29" s="63">
        <v>0.74</v>
      </c>
      <c r="D29" s="18">
        <f>ROUND(C29*1.18,2)</f>
        <v>0.87</v>
      </c>
    </row>
    <row r="30" spans="1:11" x14ac:dyDescent="0.3">
      <c r="A30" s="12" t="s">
        <v>40</v>
      </c>
      <c r="B30" s="9" t="s">
        <v>41</v>
      </c>
      <c r="C30" s="18">
        <v>1.87</v>
      </c>
      <c r="D30" s="18">
        <f>ROUND(C30*1.18,2)-0.01</f>
        <v>2.2000000000000002</v>
      </c>
    </row>
  </sheetData>
  <mergeCells count="4">
    <mergeCell ref="A1:D1"/>
    <mergeCell ref="A3:A4"/>
    <mergeCell ref="B3:B4"/>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7" zoomScale="70" zoomScaleNormal="70" workbookViewId="0">
      <selection activeCell="C5" sqref="C5"/>
    </sheetView>
  </sheetViews>
  <sheetFormatPr defaultRowHeight="14.4" x14ac:dyDescent="0.3"/>
  <cols>
    <col min="1" max="1" width="5.44140625" customWidth="1"/>
    <col min="2" max="2" width="69.5546875" customWidth="1"/>
    <col min="3" max="3" width="18.44140625" customWidth="1"/>
    <col min="4" max="4" width="21.5546875" customWidth="1"/>
  </cols>
  <sheetData>
    <row r="1" spans="1:12" ht="20.399999999999999" hidden="1" x14ac:dyDescent="0.35">
      <c r="B1" s="42" t="s">
        <v>93</v>
      </c>
    </row>
    <row r="2" spans="1:12" ht="57.75" customHeight="1" x14ac:dyDescent="0.3">
      <c r="A2" s="82" t="s">
        <v>43</v>
      </c>
      <c r="B2" s="82"/>
      <c r="C2" s="82"/>
      <c r="D2" s="82"/>
    </row>
    <row r="3" spans="1:12" ht="33" customHeight="1" x14ac:dyDescent="0.3">
      <c r="A3" s="83" t="s">
        <v>141</v>
      </c>
      <c r="B3" s="83"/>
      <c r="C3" s="83"/>
      <c r="D3" s="83"/>
    </row>
    <row r="4" spans="1:12" ht="50.25" customHeight="1" x14ac:dyDescent="0.3">
      <c r="A4" s="84" t="s">
        <v>0</v>
      </c>
      <c r="B4" s="84" t="s">
        <v>1</v>
      </c>
      <c r="C4" s="85" t="s">
        <v>144</v>
      </c>
      <c r="D4" s="86"/>
    </row>
    <row r="5" spans="1:12" x14ac:dyDescent="0.3">
      <c r="A5" s="84"/>
      <c r="B5" s="84"/>
      <c r="C5" s="3" t="s">
        <v>122</v>
      </c>
      <c r="D5" s="3" t="s">
        <v>123</v>
      </c>
    </row>
    <row r="6" spans="1:12" x14ac:dyDescent="0.3">
      <c r="A6" s="69">
        <v>1</v>
      </c>
      <c r="B6" s="69">
        <v>2</v>
      </c>
      <c r="C6" s="3">
        <v>3</v>
      </c>
      <c r="D6" s="3">
        <v>4</v>
      </c>
    </row>
    <row r="7" spans="1:12" ht="31.2" x14ac:dyDescent="0.3">
      <c r="A7" s="10"/>
      <c r="B7" s="13" t="s">
        <v>45</v>
      </c>
      <c r="C7" s="14">
        <f>C8+C18+C24+C28+C29+C31+C32</f>
        <v>25.1</v>
      </c>
      <c r="D7" s="14">
        <f>D8+D18+D24+D28+D29+D31+D32</f>
        <v>29.619999999999997</v>
      </c>
    </row>
    <row r="8" spans="1:12" ht="27.6" x14ac:dyDescent="0.3">
      <c r="A8" s="12" t="s">
        <v>46</v>
      </c>
      <c r="B8" s="9" t="s">
        <v>2</v>
      </c>
      <c r="C8" s="18">
        <f>C9+C10+C11+C12+C13+C14+C15+C16+C17</f>
        <v>1.3300000000000003</v>
      </c>
      <c r="D8" s="18">
        <f>D9+D10+D11+D12+D13+D14+D15+D16+D17</f>
        <v>1.5500000000000003</v>
      </c>
    </row>
    <row r="9" spans="1:12" ht="27.6" x14ac:dyDescent="0.3">
      <c r="A9" s="11" t="s">
        <v>3</v>
      </c>
      <c r="B9" s="2" t="s">
        <v>125</v>
      </c>
      <c r="C9" s="4">
        <v>0.02</v>
      </c>
      <c r="D9" s="4">
        <f>ROUND(C9*1.18,2)</f>
        <v>0.02</v>
      </c>
    </row>
    <row r="10" spans="1:12" ht="55.2" x14ac:dyDescent="0.3">
      <c r="A10" s="11" t="s">
        <v>5</v>
      </c>
      <c r="B10" s="2" t="s">
        <v>126</v>
      </c>
      <c r="C10" s="4">
        <v>0.35</v>
      </c>
      <c r="D10" s="4">
        <f t="shared" ref="D10:D17" si="0">ROUND(C10*1.18,2)</f>
        <v>0.41</v>
      </c>
    </row>
    <row r="11" spans="1:12" ht="27.6" x14ac:dyDescent="0.3">
      <c r="A11" s="11" t="s">
        <v>7</v>
      </c>
      <c r="B11" s="2" t="s">
        <v>127</v>
      </c>
      <c r="C11" s="4">
        <v>0.08</v>
      </c>
      <c r="D11" s="4">
        <f t="shared" si="0"/>
        <v>0.09</v>
      </c>
    </row>
    <row r="12" spans="1:12" ht="27.6" x14ac:dyDescent="0.3">
      <c r="A12" s="11" t="s">
        <v>9</v>
      </c>
      <c r="B12" s="2" t="s">
        <v>128</v>
      </c>
      <c r="C12" s="4">
        <v>0.68</v>
      </c>
      <c r="D12" s="4">
        <f t="shared" si="0"/>
        <v>0.8</v>
      </c>
      <c r="L12" s="26"/>
    </row>
    <row r="13" spans="1:12" ht="27.6" x14ac:dyDescent="0.3">
      <c r="A13" s="11" t="s">
        <v>47</v>
      </c>
      <c r="B13" s="2" t="s">
        <v>129</v>
      </c>
      <c r="C13" s="66">
        <v>0</v>
      </c>
      <c r="D13" s="4">
        <f t="shared" si="0"/>
        <v>0</v>
      </c>
    </row>
    <row r="14" spans="1:12" ht="27.6" x14ac:dyDescent="0.3">
      <c r="A14" s="11" t="s">
        <v>11</v>
      </c>
      <c r="B14" s="2" t="s">
        <v>130</v>
      </c>
      <c r="C14" s="4">
        <v>0.06</v>
      </c>
      <c r="D14" s="4">
        <f t="shared" si="0"/>
        <v>7.0000000000000007E-2</v>
      </c>
    </row>
    <row r="15" spans="1:12" ht="27.6" x14ac:dyDescent="0.3">
      <c r="A15" s="11" t="s">
        <v>13</v>
      </c>
      <c r="B15" s="2" t="s">
        <v>131</v>
      </c>
      <c r="C15" s="4"/>
      <c r="D15" s="4">
        <f t="shared" si="0"/>
        <v>0</v>
      </c>
    </row>
    <row r="16" spans="1:12" ht="55.2" x14ac:dyDescent="0.3">
      <c r="A16" s="11" t="s">
        <v>15</v>
      </c>
      <c r="B16" s="2" t="s">
        <v>132</v>
      </c>
      <c r="C16" s="4">
        <v>0.06</v>
      </c>
      <c r="D16" s="4">
        <f t="shared" si="0"/>
        <v>7.0000000000000007E-2</v>
      </c>
    </row>
    <row r="17" spans="1:15" ht="27.6" x14ac:dyDescent="0.3">
      <c r="A17" s="11" t="s">
        <v>133</v>
      </c>
      <c r="B17" s="2" t="s">
        <v>134</v>
      </c>
      <c r="C17" s="4">
        <v>0.08</v>
      </c>
      <c r="D17" s="4">
        <f t="shared" si="0"/>
        <v>0.09</v>
      </c>
    </row>
    <row r="18" spans="1:15" ht="41.4" x14ac:dyDescent="0.3">
      <c r="A18" s="12" t="s">
        <v>48</v>
      </c>
      <c r="B18" s="9" t="s">
        <v>54</v>
      </c>
      <c r="C18" s="7">
        <f>C19+C23</f>
        <v>4.1899999999999995</v>
      </c>
      <c r="D18" s="7">
        <f>D19+D23</f>
        <v>4.9399999999999995</v>
      </c>
    </row>
    <row r="19" spans="1:15" ht="27.6" x14ac:dyDescent="0.3">
      <c r="A19" s="11" t="s">
        <v>19</v>
      </c>
      <c r="B19" s="2" t="s">
        <v>20</v>
      </c>
      <c r="C19" s="5">
        <f>C20+C21+C22</f>
        <v>3.55</v>
      </c>
      <c r="D19" s="5">
        <f>D20+D21+D22</f>
        <v>4.18</v>
      </c>
    </row>
    <row r="20" spans="1:15" ht="24" x14ac:dyDescent="0.3">
      <c r="A20" s="17" t="s">
        <v>21</v>
      </c>
      <c r="B20" s="16" t="s">
        <v>22</v>
      </c>
      <c r="C20" s="4">
        <v>0.8</v>
      </c>
      <c r="D20" s="4">
        <f t="shared" ref="D20:D29" si="1">ROUND(C20*1.18,2)</f>
        <v>0.94</v>
      </c>
      <c r="O20" s="26"/>
    </row>
    <row r="21" spans="1:15" x14ac:dyDescent="0.3">
      <c r="A21" s="17" t="s">
        <v>23</v>
      </c>
      <c r="B21" s="16" t="s">
        <v>24</v>
      </c>
      <c r="C21" s="4">
        <v>0.45</v>
      </c>
      <c r="D21" s="4">
        <f t="shared" si="1"/>
        <v>0.53</v>
      </c>
    </row>
    <row r="22" spans="1:15" ht="24" x14ac:dyDescent="0.3">
      <c r="A22" s="17" t="s">
        <v>49</v>
      </c>
      <c r="B22" s="16" t="s">
        <v>25</v>
      </c>
      <c r="C22" s="4">
        <v>2.2999999999999998</v>
      </c>
      <c r="D22" s="4">
        <f t="shared" si="1"/>
        <v>2.71</v>
      </c>
    </row>
    <row r="23" spans="1:15" ht="27.6" x14ac:dyDescent="0.3">
      <c r="A23" s="11" t="s">
        <v>26</v>
      </c>
      <c r="B23" s="2" t="s">
        <v>27</v>
      </c>
      <c r="C23" s="4">
        <v>0.64</v>
      </c>
      <c r="D23" s="4">
        <f t="shared" si="1"/>
        <v>0.76</v>
      </c>
    </row>
    <row r="24" spans="1:15" ht="27.6" x14ac:dyDescent="0.3">
      <c r="A24" s="12" t="s">
        <v>50</v>
      </c>
      <c r="B24" s="9" t="s">
        <v>28</v>
      </c>
      <c r="C24" s="7">
        <f>C25+C26+C27</f>
        <v>5.66</v>
      </c>
      <c r="D24" s="7">
        <f>D25+D26+D27</f>
        <v>6.68</v>
      </c>
    </row>
    <row r="25" spans="1:15" x14ac:dyDescent="0.3">
      <c r="A25" s="11" t="s">
        <v>29</v>
      </c>
      <c r="B25" s="2" t="s">
        <v>30</v>
      </c>
      <c r="C25" s="4">
        <v>3.49</v>
      </c>
      <c r="D25" s="4">
        <f t="shared" si="1"/>
        <v>4.12</v>
      </c>
    </row>
    <row r="26" spans="1:15" x14ac:dyDescent="0.3">
      <c r="A26" s="11" t="s">
        <v>31</v>
      </c>
      <c r="B26" s="2" t="s">
        <v>32</v>
      </c>
      <c r="C26" s="4">
        <v>1.55</v>
      </c>
      <c r="D26" s="4">
        <f t="shared" si="1"/>
        <v>1.83</v>
      </c>
    </row>
    <row r="27" spans="1:15" x14ac:dyDescent="0.3">
      <c r="A27" s="22" t="s">
        <v>33</v>
      </c>
      <c r="B27" s="23" t="s">
        <v>34</v>
      </c>
      <c r="C27" s="4">
        <v>0.62</v>
      </c>
      <c r="D27" s="4">
        <f t="shared" si="1"/>
        <v>0.73</v>
      </c>
    </row>
    <row r="28" spans="1:15" ht="27.6" x14ac:dyDescent="0.3">
      <c r="A28" s="12" t="s">
        <v>51</v>
      </c>
      <c r="B28" s="9" t="s">
        <v>18</v>
      </c>
      <c r="C28" s="7">
        <v>0.46</v>
      </c>
      <c r="D28" s="7">
        <v>0.55000000000000004</v>
      </c>
    </row>
    <row r="29" spans="1:15" x14ac:dyDescent="0.3">
      <c r="A29" s="12" t="s">
        <v>52</v>
      </c>
      <c r="B29" s="9" t="s">
        <v>35</v>
      </c>
      <c r="C29" s="7">
        <v>2.74</v>
      </c>
      <c r="D29" s="7">
        <f t="shared" si="1"/>
        <v>3.23</v>
      </c>
    </row>
    <row r="30" spans="1:15" x14ac:dyDescent="0.3">
      <c r="A30" s="12" t="s">
        <v>38</v>
      </c>
      <c r="B30" s="9" t="s">
        <v>36</v>
      </c>
      <c r="C30" s="8"/>
      <c r="D30" s="7"/>
    </row>
    <row r="31" spans="1:15" x14ac:dyDescent="0.3">
      <c r="A31" s="12" t="s">
        <v>40</v>
      </c>
      <c r="B31" s="9" t="s">
        <v>39</v>
      </c>
      <c r="C31" s="8">
        <v>2.25</v>
      </c>
      <c r="D31" s="7">
        <v>2.67</v>
      </c>
    </row>
    <row r="32" spans="1:15" x14ac:dyDescent="0.3">
      <c r="A32" s="12" t="s">
        <v>53</v>
      </c>
      <c r="B32" s="9" t="s">
        <v>140</v>
      </c>
      <c r="C32" s="8">
        <v>8.4700000000000006</v>
      </c>
      <c r="D32" s="18">
        <v>10</v>
      </c>
    </row>
  </sheetData>
  <mergeCells count="5">
    <mergeCell ref="A2:D2"/>
    <mergeCell ref="A3:D3"/>
    <mergeCell ref="A4:A5"/>
    <mergeCell ref="B4:B5"/>
    <mergeCell ref="C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2" zoomScale="70" zoomScaleNormal="70" workbookViewId="0">
      <selection activeCell="C5" sqref="C5"/>
    </sheetView>
  </sheetViews>
  <sheetFormatPr defaultRowHeight="14.4" x14ac:dyDescent="0.3"/>
  <cols>
    <col min="1" max="1" width="5.44140625" customWidth="1"/>
    <col min="2" max="2" width="69.5546875" customWidth="1"/>
    <col min="3" max="3" width="18.44140625" customWidth="1"/>
    <col min="4" max="4" width="21.5546875" customWidth="1"/>
  </cols>
  <sheetData>
    <row r="1" spans="1:12" ht="20.399999999999999" hidden="1" x14ac:dyDescent="0.35">
      <c r="B1" s="42" t="s">
        <v>93</v>
      </c>
    </row>
    <row r="2" spans="1:12" ht="57.75" customHeight="1" x14ac:dyDescent="0.3">
      <c r="A2" s="82" t="s">
        <v>43</v>
      </c>
      <c r="B2" s="82"/>
      <c r="C2" s="82"/>
      <c r="D2" s="82"/>
    </row>
    <row r="3" spans="1:12" ht="33" customHeight="1" x14ac:dyDescent="0.3">
      <c r="A3" s="83" t="s">
        <v>138</v>
      </c>
      <c r="B3" s="83"/>
      <c r="C3" s="83"/>
      <c r="D3" s="83"/>
    </row>
    <row r="4" spans="1:12" ht="50.25" customHeight="1" x14ac:dyDescent="0.3">
      <c r="A4" s="84" t="s">
        <v>0</v>
      </c>
      <c r="B4" s="84" t="s">
        <v>1</v>
      </c>
      <c r="C4" s="85" t="s">
        <v>136</v>
      </c>
      <c r="D4" s="86"/>
    </row>
    <row r="5" spans="1:12" x14ac:dyDescent="0.3">
      <c r="A5" s="84"/>
      <c r="B5" s="84"/>
      <c r="C5" s="3" t="s">
        <v>122</v>
      </c>
      <c r="D5" s="3" t="s">
        <v>123</v>
      </c>
    </row>
    <row r="6" spans="1:12" x14ac:dyDescent="0.3">
      <c r="A6" s="69">
        <v>1</v>
      </c>
      <c r="B6" s="69">
        <v>2</v>
      </c>
      <c r="C6" s="3">
        <v>3</v>
      </c>
      <c r="D6" s="3">
        <v>4</v>
      </c>
    </row>
    <row r="7" spans="1:12" ht="31.2" x14ac:dyDescent="0.3">
      <c r="A7" s="10"/>
      <c r="B7" s="13" t="s">
        <v>45</v>
      </c>
      <c r="C7" s="14">
        <f>C8+C18+C24+C28+C29+C31+C32</f>
        <v>19.619999999999997</v>
      </c>
      <c r="D7" s="14">
        <f>D8+D18+D24+D28+D29+D31+D32</f>
        <v>23.150000000000006</v>
      </c>
    </row>
    <row r="8" spans="1:12" ht="27.6" x14ac:dyDescent="0.3">
      <c r="A8" s="12" t="s">
        <v>46</v>
      </c>
      <c r="B8" s="9" t="s">
        <v>2</v>
      </c>
      <c r="C8" s="18">
        <f>C9+C10+C11+C12+C13+C14+C15+C16+C17</f>
        <v>1.3300000000000003</v>
      </c>
      <c r="D8" s="18">
        <f>D9+D10+D11+D12+D13+D14+D15+D16+D17</f>
        <v>1.5500000000000003</v>
      </c>
    </row>
    <row r="9" spans="1:12" ht="27.6" x14ac:dyDescent="0.3">
      <c r="A9" s="11" t="s">
        <v>3</v>
      </c>
      <c r="B9" s="2" t="s">
        <v>125</v>
      </c>
      <c r="C9" s="4">
        <v>0.02</v>
      </c>
      <c r="D9" s="4">
        <f>ROUND(C9*1.18,2)</f>
        <v>0.02</v>
      </c>
    </row>
    <row r="10" spans="1:12" ht="55.2" x14ac:dyDescent="0.3">
      <c r="A10" s="11" t="s">
        <v>5</v>
      </c>
      <c r="B10" s="2" t="s">
        <v>126</v>
      </c>
      <c r="C10" s="4">
        <v>0.35</v>
      </c>
      <c r="D10" s="4">
        <f t="shared" ref="D10:D17" si="0">ROUND(C10*1.18,2)</f>
        <v>0.41</v>
      </c>
    </row>
    <row r="11" spans="1:12" ht="27.6" x14ac:dyDescent="0.3">
      <c r="A11" s="11" t="s">
        <v>7</v>
      </c>
      <c r="B11" s="2" t="s">
        <v>127</v>
      </c>
      <c r="C11" s="4">
        <v>0.08</v>
      </c>
      <c r="D11" s="4">
        <f t="shared" si="0"/>
        <v>0.09</v>
      </c>
    </row>
    <row r="12" spans="1:12" ht="27.6" x14ac:dyDescent="0.3">
      <c r="A12" s="11" t="s">
        <v>9</v>
      </c>
      <c r="B12" s="2" t="s">
        <v>128</v>
      </c>
      <c r="C12" s="4">
        <v>0.68</v>
      </c>
      <c r="D12" s="4">
        <f t="shared" si="0"/>
        <v>0.8</v>
      </c>
      <c r="L12" s="26"/>
    </row>
    <row r="13" spans="1:12" ht="27.6" x14ac:dyDescent="0.3">
      <c r="A13" s="11" t="s">
        <v>47</v>
      </c>
      <c r="B13" s="2" t="s">
        <v>129</v>
      </c>
      <c r="C13" s="66">
        <v>0</v>
      </c>
      <c r="D13" s="4">
        <f t="shared" si="0"/>
        <v>0</v>
      </c>
    </row>
    <row r="14" spans="1:12" ht="27.6" x14ac:dyDescent="0.3">
      <c r="A14" s="11" t="s">
        <v>11</v>
      </c>
      <c r="B14" s="2" t="s">
        <v>130</v>
      </c>
      <c r="C14" s="4">
        <v>0.06</v>
      </c>
      <c r="D14" s="4">
        <f t="shared" si="0"/>
        <v>7.0000000000000007E-2</v>
      </c>
    </row>
    <row r="15" spans="1:12" ht="27.6" x14ac:dyDescent="0.3">
      <c r="A15" s="11" t="s">
        <v>13</v>
      </c>
      <c r="B15" s="2" t="s">
        <v>131</v>
      </c>
      <c r="C15" s="4"/>
      <c r="D15" s="4">
        <f t="shared" si="0"/>
        <v>0</v>
      </c>
    </row>
    <row r="16" spans="1:12" ht="55.2" x14ac:dyDescent="0.3">
      <c r="A16" s="11" t="s">
        <v>15</v>
      </c>
      <c r="B16" s="2" t="s">
        <v>132</v>
      </c>
      <c r="C16" s="4">
        <v>0.06</v>
      </c>
      <c r="D16" s="4">
        <f t="shared" si="0"/>
        <v>7.0000000000000007E-2</v>
      </c>
    </row>
    <row r="17" spans="1:15" ht="27.6" x14ac:dyDescent="0.3">
      <c r="A17" s="11" t="s">
        <v>133</v>
      </c>
      <c r="B17" s="2" t="s">
        <v>134</v>
      </c>
      <c r="C17" s="4">
        <v>0.08</v>
      </c>
      <c r="D17" s="4">
        <f t="shared" si="0"/>
        <v>0.09</v>
      </c>
    </row>
    <row r="18" spans="1:15" ht="41.4" x14ac:dyDescent="0.3">
      <c r="A18" s="12" t="s">
        <v>48</v>
      </c>
      <c r="B18" s="9" t="s">
        <v>54</v>
      </c>
      <c r="C18" s="7">
        <f>C19+C23</f>
        <v>4.18</v>
      </c>
      <c r="D18" s="7">
        <f>D19+D23</f>
        <v>4.93</v>
      </c>
    </row>
    <row r="19" spans="1:15" ht="27.6" x14ac:dyDescent="0.3">
      <c r="A19" s="11" t="s">
        <v>19</v>
      </c>
      <c r="B19" s="2" t="s">
        <v>20</v>
      </c>
      <c r="C19" s="5">
        <f>C20+C21+C22</f>
        <v>3.54</v>
      </c>
      <c r="D19" s="5">
        <f>D20+D21+D22</f>
        <v>4.17</v>
      </c>
    </row>
    <row r="20" spans="1:15" ht="24" x14ac:dyDescent="0.3">
      <c r="A20" s="17" t="s">
        <v>21</v>
      </c>
      <c r="B20" s="16" t="s">
        <v>22</v>
      </c>
      <c r="C20" s="4">
        <v>0.8</v>
      </c>
      <c r="D20" s="4">
        <f t="shared" ref="D20:D30" si="1">ROUND(C20*1.18,2)</f>
        <v>0.94</v>
      </c>
      <c r="O20" s="26"/>
    </row>
    <row r="21" spans="1:15" x14ac:dyDescent="0.3">
      <c r="A21" s="17" t="s">
        <v>23</v>
      </c>
      <c r="B21" s="16" t="s">
        <v>24</v>
      </c>
      <c r="C21" s="4">
        <v>0.44</v>
      </c>
      <c r="D21" s="4">
        <f t="shared" si="1"/>
        <v>0.52</v>
      </c>
    </row>
    <row r="22" spans="1:15" ht="24" x14ac:dyDescent="0.3">
      <c r="A22" s="17" t="s">
        <v>49</v>
      </c>
      <c r="B22" s="16" t="s">
        <v>25</v>
      </c>
      <c r="C22" s="4">
        <v>2.2999999999999998</v>
      </c>
      <c r="D22" s="4">
        <f t="shared" si="1"/>
        <v>2.71</v>
      </c>
    </row>
    <row r="23" spans="1:15" ht="27.6" x14ac:dyDescent="0.3">
      <c r="A23" s="11" t="s">
        <v>26</v>
      </c>
      <c r="B23" s="2" t="s">
        <v>27</v>
      </c>
      <c r="C23" s="4">
        <v>0.64</v>
      </c>
      <c r="D23" s="4">
        <f t="shared" si="1"/>
        <v>0.76</v>
      </c>
    </row>
    <row r="24" spans="1:15" ht="27.6" x14ac:dyDescent="0.3">
      <c r="A24" s="12" t="s">
        <v>50</v>
      </c>
      <c r="B24" s="9" t="s">
        <v>28</v>
      </c>
      <c r="C24" s="7">
        <f>C25+C26+C27</f>
        <v>5.65</v>
      </c>
      <c r="D24" s="7">
        <f>D25+D26+D27</f>
        <v>6.67</v>
      </c>
    </row>
    <row r="25" spans="1:15" x14ac:dyDescent="0.3">
      <c r="A25" s="11" t="s">
        <v>29</v>
      </c>
      <c r="B25" s="2" t="s">
        <v>30</v>
      </c>
      <c r="C25" s="4">
        <v>3.48</v>
      </c>
      <c r="D25" s="4">
        <f t="shared" si="1"/>
        <v>4.1100000000000003</v>
      </c>
    </row>
    <row r="26" spans="1:15" x14ac:dyDescent="0.3">
      <c r="A26" s="11" t="s">
        <v>31</v>
      </c>
      <c r="B26" s="2" t="s">
        <v>32</v>
      </c>
      <c r="C26" s="4">
        <v>1.55</v>
      </c>
      <c r="D26" s="4">
        <f t="shared" si="1"/>
        <v>1.83</v>
      </c>
    </row>
    <row r="27" spans="1:15" x14ac:dyDescent="0.3">
      <c r="A27" s="22" t="s">
        <v>33</v>
      </c>
      <c r="B27" s="23" t="s">
        <v>34</v>
      </c>
      <c r="C27" s="4">
        <v>0.62</v>
      </c>
      <c r="D27" s="4">
        <f t="shared" si="1"/>
        <v>0.73</v>
      </c>
    </row>
    <row r="28" spans="1:15" ht="27.6" x14ac:dyDescent="0.3">
      <c r="A28" s="12" t="s">
        <v>51</v>
      </c>
      <c r="B28" s="9" t="s">
        <v>18</v>
      </c>
      <c r="C28" s="7">
        <f>0.47+3</f>
        <v>3.4699999999999998</v>
      </c>
      <c r="D28" s="7">
        <f t="shared" si="1"/>
        <v>4.09</v>
      </c>
    </row>
    <row r="29" spans="1:15" x14ac:dyDescent="0.3">
      <c r="A29" s="12" t="s">
        <v>52</v>
      </c>
      <c r="B29" s="9" t="s">
        <v>35</v>
      </c>
      <c r="C29" s="7">
        <v>2.74</v>
      </c>
      <c r="D29" s="7">
        <v>3.24</v>
      </c>
    </row>
    <row r="30" spans="1:15" x14ac:dyDescent="0.3">
      <c r="A30" s="12" t="s">
        <v>38</v>
      </c>
      <c r="B30" s="9" t="s">
        <v>36</v>
      </c>
      <c r="C30" s="8"/>
      <c r="D30" s="8">
        <f t="shared" si="1"/>
        <v>0</v>
      </c>
    </row>
    <row r="31" spans="1:15" x14ac:dyDescent="0.3">
      <c r="A31" s="12" t="s">
        <v>40</v>
      </c>
      <c r="B31" s="9" t="s">
        <v>39</v>
      </c>
      <c r="C31" s="8">
        <v>2.25</v>
      </c>
      <c r="D31" s="8">
        <v>2.67</v>
      </c>
    </row>
    <row r="32" spans="1:15" hidden="1" x14ac:dyDescent="0.3">
      <c r="A32" s="12" t="s">
        <v>53</v>
      </c>
      <c r="B32" s="9" t="s">
        <v>41</v>
      </c>
      <c r="C32" s="8"/>
      <c r="D32" s="8"/>
    </row>
  </sheetData>
  <mergeCells count="5">
    <mergeCell ref="A2:D2"/>
    <mergeCell ref="A3:D3"/>
    <mergeCell ref="A4:A5"/>
    <mergeCell ref="B4:B5"/>
    <mergeCell ref="C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opLeftCell="A2" workbookViewId="0">
      <selection activeCell="D10" sqref="D10"/>
    </sheetView>
  </sheetViews>
  <sheetFormatPr defaultRowHeight="14.4" x14ac:dyDescent="0.3"/>
  <cols>
    <col min="1" max="1" width="5.44140625" customWidth="1"/>
    <col min="2" max="2" width="69.5546875" customWidth="1"/>
    <col min="3" max="3" width="18.44140625" customWidth="1"/>
    <col min="4" max="4" width="21.5546875" customWidth="1"/>
  </cols>
  <sheetData>
    <row r="1" spans="1:12" ht="20.399999999999999" hidden="1" x14ac:dyDescent="0.35">
      <c r="B1" s="42" t="s">
        <v>93</v>
      </c>
    </row>
    <row r="2" spans="1:12" ht="57.75" customHeight="1" x14ac:dyDescent="0.3">
      <c r="A2" s="82" t="s">
        <v>43</v>
      </c>
      <c r="B2" s="82"/>
      <c r="C2" s="82"/>
      <c r="D2" s="82"/>
    </row>
    <row r="3" spans="1:12" ht="15.6" x14ac:dyDescent="0.3">
      <c r="A3" s="83" t="s">
        <v>137</v>
      </c>
      <c r="B3" s="83"/>
      <c r="C3" s="83"/>
      <c r="D3" s="83"/>
    </row>
    <row r="4" spans="1:12" ht="46.5" customHeight="1" x14ac:dyDescent="0.3">
      <c r="A4" s="84" t="s">
        <v>0</v>
      </c>
      <c r="B4" s="84" t="s">
        <v>1</v>
      </c>
      <c r="C4" s="85" t="s">
        <v>136</v>
      </c>
      <c r="D4" s="86"/>
    </row>
    <row r="5" spans="1:12" x14ac:dyDescent="0.3">
      <c r="A5" s="84"/>
      <c r="B5" s="84"/>
      <c r="C5" s="3" t="s">
        <v>122</v>
      </c>
      <c r="D5" s="3" t="s">
        <v>123</v>
      </c>
    </row>
    <row r="6" spans="1:12" x14ac:dyDescent="0.3">
      <c r="A6" s="69">
        <v>1</v>
      </c>
      <c r="B6" s="69">
        <v>2</v>
      </c>
      <c r="C6" s="3">
        <v>3</v>
      </c>
      <c r="D6" s="3">
        <v>4</v>
      </c>
    </row>
    <row r="7" spans="1:12" ht="31.2" x14ac:dyDescent="0.3">
      <c r="A7" s="10"/>
      <c r="B7" s="13" t="s">
        <v>45</v>
      </c>
      <c r="C7" s="14">
        <f>C8+C17+C23+C27+C28+C30+C31</f>
        <v>16.72</v>
      </c>
      <c r="D7" s="14">
        <f>D8+D17+D23+D27+D28+D30+D31</f>
        <v>19.73</v>
      </c>
    </row>
    <row r="8" spans="1:12" ht="27.6" x14ac:dyDescent="0.3">
      <c r="A8" s="12" t="s">
        <v>46</v>
      </c>
      <c r="B8" s="9" t="s">
        <v>2</v>
      </c>
      <c r="C8" s="7">
        <f>C9+C10+C11+C12+C13+C14+C15+C16</f>
        <v>1.0700000000000003</v>
      </c>
      <c r="D8" s="7">
        <f>D9+D10+D11+D12+D13+D14+D15+D16</f>
        <v>1.2600000000000002</v>
      </c>
    </row>
    <row r="9" spans="1:12" ht="27.6" x14ac:dyDescent="0.3">
      <c r="A9" s="11" t="s">
        <v>3</v>
      </c>
      <c r="B9" s="2" t="s">
        <v>4</v>
      </c>
      <c r="C9" s="4">
        <v>0.02</v>
      </c>
      <c r="D9" s="4">
        <f>ROUND(C9*1.18,2)</f>
        <v>0.02</v>
      </c>
    </row>
    <row r="10" spans="1:12" ht="55.2" x14ac:dyDescent="0.3">
      <c r="A10" s="11" t="s">
        <v>5</v>
      </c>
      <c r="B10" s="2" t="s">
        <v>6</v>
      </c>
      <c r="C10" s="4">
        <v>0.26</v>
      </c>
      <c r="D10" s="4">
        <f t="shared" ref="D10:D16" si="0">ROUND(C10*1.18,2)</f>
        <v>0.31</v>
      </c>
      <c r="L10">
        <f>22281.64</f>
        <v>22281.64</v>
      </c>
    </row>
    <row r="11" spans="1:12" ht="27.6" x14ac:dyDescent="0.3">
      <c r="A11" s="11" t="s">
        <v>7</v>
      </c>
      <c r="B11" s="2" t="s">
        <v>8</v>
      </c>
      <c r="C11" s="4">
        <v>0.06</v>
      </c>
      <c r="D11" s="4">
        <f t="shared" si="0"/>
        <v>7.0000000000000007E-2</v>
      </c>
      <c r="L11">
        <v>21240</v>
      </c>
    </row>
    <row r="12" spans="1:12" ht="27.6" x14ac:dyDescent="0.3">
      <c r="A12" s="11" t="s">
        <v>9</v>
      </c>
      <c r="B12" s="2" t="s">
        <v>10</v>
      </c>
      <c r="C12" s="4">
        <v>0.56000000000000005</v>
      </c>
      <c r="D12" s="4">
        <f t="shared" si="0"/>
        <v>0.66</v>
      </c>
      <c r="L12" s="26">
        <f>L11/L10</f>
        <v>0.95325119694959615</v>
      </c>
    </row>
    <row r="13" spans="1:12" ht="27.6" x14ac:dyDescent="0.3">
      <c r="A13" s="11" t="s">
        <v>47</v>
      </c>
      <c r="B13" s="2" t="s">
        <v>12</v>
      </c>
      <c r="C13" s="4">
        <v>0.04</v>
      </c>
      <c r="D13" s="4">
        <f t="shared" si="0"/>
        <v>0.05</v>
      </c>
    </row>
    <row r="14" spans="1:12" ht="27.6" x14ac:dyDescent="0.3">
      <c r="A14" s="11" t="s">
        <v>11</v>
      </c>
      <c r="B14" s="2" t="s">
        <v>14</v>
      </c>
      <c r="C14" s="4">
        <v>0</v>
      </c>
      <c r="D14" s="4">
        <f t="shared" si="0"/>
        <v>0</v>
      </c>
    </row>
    <row r="15" spans="1:12" ht="55.2" x14ac:dyDescent="0.3">
      <c r="A15" s="11" t="s">
        <v>13</v>
      </c>
      <c r="B15" s="2" t="s">
        <v>16</v>
      </c>
      <c r="C15" s="4">
        <v>7.0000000000000007E-2</v>
      </c>
      <c r="D15" s="4">
        <f t="shared" si="0"/>
        <v>0.08</v>
      </c>
    </row>
    <row r="16" spans="1:12" ht="27.6" x14ac:dyDescent="0.3">
      <c r="A16" s="11" t="s">
        <v>15</v>
      </c>
      <c r="B16" s="2" t="s">
        <v>17</v>
      </c>
      <c r="C16" s="4">
        <v>0.06</v>
      </c>
      <c r="D16" s="4">
        <f t="shared" si="0"/>
        <v>7.0000000000000007E-2</v>
      </c>
    </row>
    <row r="17" spans="1:4" ht="41.4" x14ac:dyDescent="0.3">
      <c r="A17" s="12" t="s">
        <v>48</v>
      </c>
      <c r="B17" s="9" t="s">
        <v>54</v>
      </c>
      <c r="C17" s="7">
        <f>C18+C22</f>
        <v>3.76</v>
      </c>
      <c r="D17" s="7">
        <f>D18+D22</f>
        <v>4.4400000000000004</v>
      </c>
    </row>
    <row r="18" spans="1:4" ht="27.6" x14ac:dyDescent="0.3">
      <c r="A18" s="11" t="s">
        <v>19</v>
      </c>
      <c r="B18" s="2" t="s">
        <v>20</v>
      </c>
      <c r="C18" s="5">
        <f>C19+C20+C21</f>
        <v>3.26</v>
      </c>
      <c r="D18" s="5">
        <f>D19+D20+D21</f>
        <v>3.85</v>
      </c>
    </row>
    <row r="19" spans="1:4" ht="24" x14ac:dyDescent="0.3">
      <c r="A19" s="17" t="s">
        <v>21</v>
      </c>
      <c r="B19" s="16" t="s">
        <v>22</v>
      </c>
      <c r="C19" s="15">
        <v>1.1399999999999999</v>
      </c>
      <c r="D19" s="4">
        <f t="shared" ref="D19:D31" si="1">ROUND(C19*1.18,2)</f>
        <v>1.35</v>
      </c>
    </row>
    <row r="20" spans="1:4" x14ac:dyDescent="0.3">
      <c r="A20" s="17" t="s">
        <v>23</v>
      </c>
      <c r="B20" s="16" t="s">
        <v>24</v>
      </c>
      <c r="C20" s="15">
        <v>0.44</v>
      </c>
      <c r="D20" s="4">
        <f t="shared" si="1"/>
        <v>0.52</v>
      </c>
    </row>
    <row r="21" spans="1:4" ht="24" x14ac:dyDescent="0.3">
      <c r="A21" s="17" t="s">
        <v>49</v>
      </c>
      <c r="B21" s="16" t="s">
        <v>25</v>
      </c>
      <c r="C21" s="15">
        <v>1.68</v>
      </c>
      <c r="D21" s="4">
        <f t="shared" si="1"/>
        <v>1.98</v>
      </c>
    </row>
    <row r="22" spans="1:4" ht="27.6" x14ac:dyDescent="0.3">
      <c r="A22" s="11" t="s">
        <v>26</v>
      </c>
      <c r="B22" s="2" t="s">
        <v>27</v>
      </c>
      <c r="C22" s="4">
        <v>0.5</v>
      </c>
      <c r="D22" s="4">
        <f t="shared" si="1"/>
        <v>0.59</v>
      </c>
    </row>
    <row r="23" spans="1:4" ht="27.6" x14ac:dyDescent="0.3">
      <c r="A23" s="12" t="s">
        <v>50</v>
      </c>
      <c r="B23" s="9" t="s">
        <v>28</v>
      </c>
      <c r="C23" s="7">
        <f>C24+C25+C26</f>
        <v>4.67</v>
      </c>
      <c r="D23" s="7">
        <f>D24+D25+D26</f>
        <v>5.51</v>
      </c>
    </row>
    <row r="24" spans="1:4" x14ac:dyDescent="0.3">
      <c r="A24" s="11" t="s">
        <v>29</v>
      </c>
      <c r="B24" s="2" t="s">
        <v>30</v>
      </c>
      <c r="C24" s="5">
        <v>2.83</v>
      </c>
      <c r="D24" s="4">
        <f t="shared" si="1"/>
        <v>3.34</v>
      </c>
    </row>
    <row r="25" spans="1:4" x14ac:dyDescent="0.3">
      <c r="A25" s="11" t="s">
        <v>31</v>
      </c>
      <c r="B25" s="2" t="s">
        <v>32</v>
      </c>
      <c r="C25" s="5">
        <v>1.84</v>
      </c>
      <c r="D25" s="4">
        <f t="shared" si="1"/>
        <v>2.17</v>
      </c>
    </row>
    <row r="26" spans="1:4" x14ac:dyDescent="0.3">
      <c r="A26" s="22" t="s">
        <v>33</v>
      </c>
      <c r="B26" s="23" t="s">
        <v>34</v>
      </c>
      <c r="C26" s="6"/>
      <c r="D26" s="6"/>
    </row>
    <row r="27" spans="1:4" ht="27.6" x14ac:dyDescent="0.3">
      <c r="A27" s="12" t="s">
        <v>51</v>
      </c>
      <c r="B27" s="9" t="s">
        <v>18</v>
      </c>
      <c r="C27" s="18">
        <v>0.4</v>
      </c>
      <c r="D27" s="7">
        <f t="shared" si="1"/>
        <v>0.47</v>
      </c>
    </row>
    <row r="28" spans="1:4" x14ac:dyDescent="0.3">
      <c r="A28" s="12" t="s">
        <v>52</v>
      </c>
      <c r="B28" s="9" t="s">
        <v>35</v>
      </c>
      <c r="C28" s="7">
        <v>2.7</v>
      </c>
      <c r="D28" s="7">
        <f t="shared" si="1"/>
        <v>3.19</v>
      </c>
    </row>
    <row r="29" spans="1:4" x14ac:dyDescent="0.3">
      <c r="A29" s="12" t="s">
        <v>38</v>
      </c>
      <c r="B29" s="9" t="s">
        <v>36</v>
      </c>
      <c r="C29" s="8"/>
      <c r="D29" s="8"/>
    </row>
    <row r="30" spans="1:4" x14ac:dyDescent="0.3">
      <c r="A30" s="12" t="s">
        <v>40</v>
      </c>
      <c r="B30" s="9" t="s">
        <v>39</v>
      </c>
      <c r="C30" s="8">
        <v>1.88</v>
      </c>
      <c r="D30" s="8">
        <f t="shared" si="1"/>
        <v>2.2200000000000002</v>
      </c>
    </row>
    <row r="31" spans="1:4" x14ac:dyDescent="0.3">
      <c r="A31" s="12" t="s">
        <v>53</v>
      </c>
      <c r="B31" s="9" t="s">
        <v>41</v>
      </c>
      <c r="C31" s="8">
        <v>2.2400000000000002</v>
      </c>
      <c r="D31" s="8">
        <f t="shared" si="1"/>
        <v>2.64</v>
      </c>
    </row>
  </sheetData>
  <mergeCells count="5">
    <mergeCell ref="A2:D2"/>
    <mergeCell ref="A3:D3"/>
    <mergeCell ref="A4:A5"/>
    <mergeCell ref="B4:B5"/>
    <mergeCell ref="C4:D4"/>
  </mergeCells>
  <pageMargins left="0.70866141732283472" right="0.70866141732283472"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2" zoomScale="70" zoomScaleNormal="70" workbookViewId="0">
      <selection activeCell="C5" sqref="C5"/>
    </sheetView>
  </sheetViews>
  <sheetFormatPr defaultRowHeight="14.4" x14ac:dyDescent="0.3"/>
  <cols>
    <col min="1" max="1" width="5.44140625" customWidth="1"/>
    <col min="2" max="2" width="69.5546875" customWidth="1"/>
    <col min="3" max="3" width="18.44140625" customWidth="1"/>
    <col min="4" max="4" width="21.5546875" customWidth="1"/>
  </cols>
  <sheetData>
    <row r="1" spans="1:12" ht="20.399999999999999" hidden="1" x14ac:dyDescent="0.35">
      <c r="B1" s="42" t="s">
        <v>93</v>
      </c>
    </row>
    <row r="2" spans="1:12" ht="57.75" customHeight="1" x14ac:dyDescent="0.3">
      <c r="A2" s="82" t="s">
        <v>43</v>
      </c>
      <c r="B2" s="82"/>
      <c r="C2" s="82"/>
      <c r="D2" s="82"/>
    </row>
    <row r="3" spans="1:12" ht="33" customHeight="1" x14ac:dyDescent="0.3">
      <c r="A3" s="83" t="s">
        <v>135</v>
      </c>
      <c r="B3" s="83"/>
      <c r="C3" s="83"/>
      <c r="D3" s="83"/>
    </row>
    <row r="4" spans="1:12" ht="50.25" customHeight="1" x14ac:dyDescent="0.3">
      <c r="A4" s="84" t="s">
        <v>0</v>
      </c>
      <c r="B4" s="84" t="s">
        <v>1</v>
      </c>
      <c r="C4" s="85" t="s">
        <v>136</v>
      </c>
      <c r="D4" s="86"/>
    </row>
    <row r="5" spans="1:12" x14ac:dyDescent="0.3">
      <c r="A5" s="84"/>
      <c r="B5" s="84"/>
      <c r="C5" s="3" t="s">
        <v>122</v>
      </c>
      <c r="D5" s="3" t="s">
        <v>123</v>
      </c>
    </row>
    <row r="6" spans="1:12" x14ac:dyDescent="0.3">
      <c r="A6" s="69">
        <v>1</v>
      </c>
      <c r="B6" s="69">
        <v>2</v>
      </c>
      <c r="C6" s="3">
        <v>3</v>
      </c>
      <c r="D6" s="3">
        <v>4</v>
      </c>
    </row>
    <row r="7" spans="1:12" ht="31.2" x14ac:dyDescent="0.3">
      <c r="A7" s="10"/>
      <c r="B7" s="13" t="s">
        <v>45</v>
      </c>
      <c r="C7" s="14">
        <f>C8+C18+C24+C28+C29+C31+C32</f>
        <v>15.93</v>
      </c>
      <c r="D7" s="14">
        <f>D8+D18+D24+D28+D29+D31+D32</f>
        <v>18.800000000000004</v>
      </c>
    </row>
    <row r="8" spans="1:12" ht="27.6" x14ac:dyDescent="0.3">
      <c r="A8" s="12" t="s">
        <v>46</v>
      </c>
      <c r="B8" s="9" t="s">
        <v>2</v>
      </c>
      <c r="C8" s="18">
        <f>C9+C10+C11+C12+C13+C14+C15+C16+C17</f>
        <v>1.3200000000000003</v>
      </c>
      <c r="D8" s="18">
        <f>D9+D10+D11+D12+D13+D14+D15+D16+D17</f>
        <v>1.5400000000000003</v>
      </c>
    </row>
    <row r="9" spans="1:12" ht="27.6" x14ac:dyDescent="0.3">
      <c r="A9" s="11" t="s">
        <v>3</v>
      </c>
      <c r="B9" s="2" t="s">
        <v>125</v>
      </c>
      <c r="C9" s="4">
        <v>0.02</v>
      </c>
      <c r="D9" s="4">
        <f>ROUND(C9*1.18,2)</f>
        <v>0.02</v>
      </c>
    </row>
    <row r="10" spans="1:12" ht="55.2" x14ac:dyDescent="0.3">
      <c r="A10" s="11" t="s">
        <v>5</v>
      </c>
      <c r="B10" s="2" t="s">
        <v>126</v>
      </c>
      <c r="C10" s="4">
        <v>0.35</v>
      </c>
      <c r="D10" s="4">
        <f t="shared" ref="D10:D17" si="0">ROUND(C10*1.18,2)</f>
        <v>0.41</v>
      </c>
    </row>
    <row r="11" spans="1:12" ht="27.6" x14ac:dyDescent="0.3">
      <c r="A11" s="11" t="s">
        <v>7</v>
      </c>
      <c r="B11" s="2" t="s">
        <v>127</v>
      </c>
      <c r="C11" s="4">
        <v>0.08</v>
      </c>
      <c r="D11" s="4">
        <f t="shared" si="0"/>
        <v>0.09</v>
      </c>
    </row>
    <row r="12" spans="1:12" ht="27.6" x14ac:dyDescent="0.3">
      <c r="A12" s="11" t="s">
        <v>9</v>
      </c>
      <c r="B12" s="2" t="s">
        <v>128</v>
      </c>
      <c r="C12" s="4">
        <v>0.67</v>
      </c>
      <c r="D12" s="4">
        <f t="shared" si="0"/>
        <v>0.79</v>
      </c>
      <c r="L12" s="26"/>
    </row>
    <row r="13" spans="1:12" ht="27.6" x14ac:dyDescent="0.3">
      <c r="A13" s="11" t="s">
        <v>47</v>
      </c>
      <c r="B13" s="2" t="s">
        <v>129</v>
      </c>
      <c r="C13" s="66">
        <v>0</v>
      </c>
      <c r="D13" s="4">
        <f t="shared" si="0"/>
        <v>0</v>
      </c>
    </row>
    <row r="14" spans="1:12" ht="27.6" x14ac:dyDescent="0.3">
      <c r="A14" s="11" t="s">
        <v>11</v>
      </c>
      <c r="B14" s="2" t="s">
        <v>130</v>
      </c>
      <c r="C14" s="4">
        <v>0.06</v>
      </c>
      <c r="D14" s="4">
        <f t="shared" si="0"/>
        <v>7.0000000000000007E-2</v>
      </c>
    </row>
    <row r="15" spans="1:12" ht="27.6" x14ac:dyDescent="0.3">
      <c r="A15" s="11" t="s">
        <v>13</v>
      </c>
      <c r="B15" s="2" t="s">
        <v>131</v>
      </c>
      <c r="C15" s="4"/>
      <c r="D15" s="4">
        <f t="shared" si="0"/>
        <v>0</v>
      </c>
    </row>
    <row r="16" spans="1:12" ht="55.2" x14ac:dyDescent="0.3">
      <c r="A16" s="11" t="s">
        <v>15</v>
      </c>
      <c r="B16" s="2" t="s">
        <v>132</v>
      </c>
      <c r="C16" s="4">
        <v>0.06</v>
      </c>
      <c r="D16" s="4">
        <f t="shared" si="0"/>
        <v>7.0000000000000007E-2</v>
      </c>
    </row>
    <row r="17" spans="1:15" ht="27.6" x14ac:dyDescent="0.3">
      <c r="A17" s="11" t="s">
        <v>133</v>
      </c>
      <c r="B17" s="2" t="s">
        <v>134</v>
      </c>
      <c r="C17" s="4">
        <v>0.08</v>
      </c>
      <c r="D17" s="4">
        <f t="shared" si="0"/>
        <v>0.09</v>
      </c>
    </row>
    <row r="18" spans="1:15" ht="41.4" x14ac:dyDescent="0.3">
      <c r="A18" s="12" t="s">
        <v>48</v>
      </c>
      <c r="B18" s="9" t="s">
        <v>54</v>
      </c>
      <c r="C18" s="7">
        <f>C19+C23</f>
        <v>4.1099999999999994</v>
      </c>
      <c r="D18" s="7">
        <f>D19+D23</f>
        <v>4.8500000000000005</v>
      </c>
    </row>
    <row r="19" spans="1:15" ht="27.6" x14ac:dyDescent="0.3">
      <c r="A19" s="11" t="s">
        <v>19</v>
      </c>
      <c r="B19" s="2" t="s">
        <v>20</v>
      </c>
      <c r="C19" s="5">
        <f>C20+C21+C22</f>
        <v>3.5199999999999996</v>
      </c>
      <c r="D19" s="5">
        <f>D20+D21+D22</f>
        <v>4.1500000000000004</v>
      </c>
    </row>
    <row r="20" spans="1:15" ht="24" x14ac:dyDescent="0.3">
      <c r="A20" s="17" t="s">
        <v>21</v>
      </c>
      <c r="B20" s="16" t="s">
        <v>22</v>
      </c>
      <c r="C20" s="4">
        <v>0.8</v>
      </c>
      <c r="D20" s="4">
        <f t="shared" ref="D20:D27" si="1">ROUND(C20*1.18,2)</f>
        <v>0.94</v>
      </c>
      <c r="O20" s="26"/>
    </row>
    <row r="21" spans="1:15" x14ac:dyDescent="0.3">
      <c r="A21" s="17" t="s">
        <v>23</v>
      </c>
      <c r="B21" s="16" t="s">
        <v>24</v>
      </c>
      <c r="C21" s="4">
        <v>0.44</v>
      </c>
      <c r="D21" s="4">
        <f t="shared" si="1"/>
        <v>0.52</v>
      </c>
    </row>
    <row r="22" spans="1:15" ht="24" x14ac:dyDescent="0.3">
      <c r="A22" s="17" t="s">
        <v>49</v>
      </c>
      <c r="B22" s="16" t="s">
        <v>25</v>
      </c>
      <c r="C22" s="4">
        <v>2.2799999999999998</v>
      </c>
      <c r="D22" s="4">
        <f t="shared" si="1"/>
        <v>2.69</v>
      </c>
    </row>
    <row r="23" spans="1:15" ht="27.6" x14ac:dyDescent="0.3">
      <c r="A23" s="11" t="s">
        <v>26</v>
      </c>
      <c r="B23" s="2" t="s">
        <v>27</v>
      </c>
      <c r="C23" s="4">
        <v>0.59</v>
      </c>
      <c r="D23" s="4">
        <f t="shared" si="1"/>
        <v>0.7</v>
      </c>
    </row>
    <row r="24" spans="1:15" ht="27.6" x14ac:dyDescent="0.3">
      <c r="A24" s="12" t="s">
        <v>50</v>
      </c>
      <c r="B24" s="9" t="s">
        <v>28</v>
      </c>
      <c r="C24" s="7">
        <f>C25+C26+C27</f>
        <v>5.2700000000000005</v>
      </c>
      <c r="D24" s="7">
        <f>D25+D26+D27</f>
        <v>6.2200000000000006</v>
      </c>
    </row>
    <row r="25" spans="1:15" x14ac:dyDescent="0.3">
      <c r="A25" s="11" t="s">
        <v>29</v>
      </c>
      <c r="B25" s="2" t="s">
        <v>30</v>
      </c>
      <c r="C25" s="4">
        <v>3.1</v>
      </c>
      <c r="D25" s="4">
        <f t="shared" si="1"/>
        <v>3.66</v>
      </c>
    </row>
    <row r="26" spans="1:15" x14ac:dyDescent="0.3">
      <c r="A26" s="11" t="s">
        <v>31</v>
      </c>
      <c r="B26" s="2" t="s">
        <v>32</v>
      </c>
      <c r="C26" s="4">
        <v>1.55</v>
      </c>
      <c r="D26" s="4">
        <f t="shared" si="1"/>
        <v>1.83</v>
      </c>
    </row>
    <row r="27" spans="1:15" x14ac:dyDescent="0.3">
      <c r="A27" s="22" t="s">
        <v>33</v>
      </c>
      <c r="B27" s="23" t="s">
        <v>34</v>
      </c>
      <c r="C27" s="4">
        <v>0.62</v>
      </c>
      <c r="D27" s="4">
        <f t="shared" si="1"/>
        <v>0.73</v>
      </c>
    </row>
    <row r="28" spans="1:15" ht="27.6" x14ac:dyDescent="0.3">
      <c r="A28" s="12" t="s">
        <v>51</v>
      </c>
      <c r="B28" s="9" t="s">
        <v>18</v>
      </c>
      <c r="C28" s="7">
        <v>0.47</v>
      </c>
      <c r="D28" s="7">
        <v>0.56000000000000005</v>
      </c>
    </row>
    <row r="29" spans="1:15" x14ac:dyDescent="0.3">
      <c r="A29" s="12" t="s">
        <v>52</v>
      </c>
      <c r="B29" s="9" t="s">
        <v>35</v>
      </c>
      <c r="C29" s="7">
        <v>2.74</v>
      </c>
      <c r="D29" s="7">
        <v>3.24</v>
      </c>
    </row>
    <row r="30" spans="1:15" x14ac:dyDescent="0.3">
      <c r="A30" s="12" t="s">
        <v>38</v>
      </c>
      <c r="B30" s="9" t="s">
        <v>36</v>
      </c>
      <c r="C30" s="8"/>
      <c r="D30" s="8"/>
    </row>
    <row r="31" spans="1:15" x14ac:dyDescent="0.3">
      <c r="A31" s="12" t="s">
        <v>40</v>
      </c>
      <c r="B31" s="9" t="s">
        <v>39</v>
      </c>
      <c r="C31" s="8">
        <v>2.02</v>
      </c>
      <c r="D31" s="8">
        <v>2.39</v>
      </c>
    </row>
    <row r="32" spans="1:15" hidden="1" x14ac:dyDescent="0.3">
      <c r="A32" s="12" t="s">
        <v>53</v>
      </c>
      <c r="B32" s="9" t="s">
        <v>41</v>
      </c>
      <c r="C32" s="8"/>
      <c r="D32" s="8"/>
    </row>
  </sheetData>
  <mergeCells count="5">
    <mergeCell ref="A2:D2"/>
    <mergeCell ref="A3:D3"/>
    <mergeCell ref="A4:A5"/>
    <mergeCell ref="B4:B5"/>
    <mergeCell ref="C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2" zoomScale="70" zoomScaleNormal="70" workbookViewId="0">
      <selection activeCell="C5" sqref="C5"/>
    </sheetView>
  </sheetViews>
  <sheetFormatPr defaultRowHeight="14.4" x14ac:dyDescent="0.3"/>
  <cols>
    <col min="1" max="1" width="5.44140625" customWidth="1"/>
    <col min="2" max="2" width="69.5546875" customWidth="1"/>
    <col min="3" max="3" width="18.44140625" customWidth="1"/>
    <col min="4" max="4" width="21.5546875" customWidth="1"/>
  </cols>
  <sheetData>
    <row r="1" spans="1:12" ht="20.399999999999999" hidden="1" x14ac:dyDescent="0.35">
      <c r="B1" s="42" t="s">
        <v>93</v>
      </c>
    </row>
    <row r="2" spans="1:12" ht="57.75" customHeight="1" x14ac:dyDescent="0.3">
      <c r="A2" s="82" t="s">
        <v>43</v>
      </c>
      <c r="B2" s="82"/>
      <c r="C2" s="82"/>
      <c r="D2" s="82"/>
    </row>
    <row r="3" spans="1:12" ht="15.6" x14ac:dyDescent="0.3">
      <c r="A3" s="83" t="s">
        <v>139</v>
      </c>
      <c r="B3" s="83"/>
      <c r="C3" s="83"/>
      <c r="D3" s="83"/>
    </row>
    <row r="4" spans="1:12" ht="50.25" customHeight="1" x14ac:dyDescent="0.3">
      <c r="A4" s="84" t="s">
        <v>0</v>
      </c>
      <c r="B4" s="84" t="s">
        <v>1</v>
      </c>
      <c r="C4" s="85" t="s">
        <v>136</v>
      </c>
      <c r="D4" s="86"/>
    </row>
    <row r="5" spans="1:12" x14ac:dyDescent="0.3">
      <c r="A5" s="84"/>
      <c r="B5" s="84"/>
      <c r="C5" s="3" t="s">
        <v>122</v>
      </c>
      <c r="D5" s="3" t="s">
        <v>123</v>
      </c>
    </row>
    <row r="6" spans="1:12" x14ac:dyDescent="0.3">
      <c r="A6" s="69">
        <v>1</v>
      </c>
      <c r="B6" s="69">
        <v>2</v>
      </c>
      <c r="C6" s="3">
        <v>3</v>
      </c>
      <c r="D6" s="3">
        <v>4</v>
      </c>
    </row>
    <row r="7" spans="1:12" ht="31.2" x14ac:dyDescent="0.3">
      <c r="A7" s="10"/>
      <c r="B7" s="13" t="s">
        <v>45</v>
      </c>
      <c r="C7" s="14">
        <f>C8+C18+C24+C28+C29+C31+C32</f>
        <v>16.620100000000001</v>
      </c>
      <c r="D7" s="14">
        <f>D8+D18+D24+D28+D29+D31+D32</f>
        <v>19.61</v>
      </c>
    </row>
    <row r="8" spans="1:12" ht="27.6" x14ac:dyDescent="0.3">
      <c r="A8" s="12" t="s">
        <v>46</v>
      </c>
      <c r="B8" s="9" t="s">
        <v>2</v>
      </c>
      <c r="C8" s="18">
        <f>C9+C10+C11+C12+C13+C14+C15+C16+C17</f>
        <v>1.1001000000000001</v>
      </c>
      <c r="D8" s="18">
        <f>D9+D10+D11+D12+D13+D14+D15+D16+D17</f>
        <v>1.2900000000000003</v>
      </c>
    </row>
    <row r="9" spans="1:12" ht="27.6" x14ac:dyDescent="0.3">
      <c r="A9" s="11" t="s">
        <v>3</v>
      </c>
      <c r="B9" s="2" t="s">
        <v>125</v>
      </c>
      <c r="C9" s="4">
        <v>0.02</v>
      </c>
      <c r="D9" s="4">
        <f>ROUND(C9*1.18,2)</f>
        <v>0.02</v>
      </c>
    </row>
    <row r="10" spans="1:12" ht="55.2" x14ac:dyDescent="0.3">
      <c r="A10" s="11" t="s">
        <v>5</v>
      </c>
      <c r="B10" s="2" t="s">
        <v>126</v>
      </c>
      <c r="C10" s="4">
        <v>0.27</v>
      </c>
      <c r="D10" s="4">
        <f t="shared" ref="D10:D17" si="0">ROUND(C10*1.18,2)</f>
        <v>0.32</v>
      </c>
    </row>
    <row r="11" spans="1:12" ht="27.6" x14ac:dyDescent="0.3">
      <c r="A11" s="11" t="s">
        <v>7</v>
      </c>
      <c r="B11" s="2" t="s">
        <v>127</v>
      </c>
      <c r="C11" s="4">
        <v>0.06</v>
      </c>
      <c r="D11" s="4">
        <f t="shared" si="0"/>
        <v>7.0000000000000007E-2</v>
      </c>
    </row>
    <row r="12" spans="1:12" ht="27.6" x14ac:dyDescent="0.3">
      <c r="A12" s="11" t="s">
        <v>9</v>
      </c>
      <c r="B12" s="2" t="s">
        <v>128</v>
      </c>
      <c r="C12" s="4">
        <v>0.56999999999999995</v>
      </c>
      <c r="D12" s="4">
        <f t="shared" si="0"/>
        <v>0.67</v>
      </c>
      <c r="L12" s="26"/>
    </row>
    <row r="13" spans="1:12" ht="27.6" x14ac:dyDescent="0.3">
      <c r="A13" s="11" t="s">
        <v>47</v>
      </c>
      <c r="B13" s="2" t="s">
        <v>129</v>
      </c>
      <c r="C13" s="66">
        <v>1E-4</v>
      </c>
      <c r="D13" s="4">
        <f t="shared" si="0"/>
        <v>0</v>
      </c>
    </row>
    <row r="14" spans="1:12" ht="27.6" x14ac:dyDescent="0.3">
      <c r="A14" s="11" t="s">
        <v>11</v>
      </c>
      <c r="B14" s="2" t="s">
        <v>130</v>
      </c>
      <c r="C14" s="4">
        <v>0.04</v>
      </c>
      <c r="D14" s="4">
        <f t="shared" si="0"/>
        <v>0.05</v>
      </c>
    </row>
    <row r="15" spans="1:12" ht="27.6" x14ac:dyDescent="0.3">
      <c r="A15" s="11" t="s">
        <v>13</v>
      </c>
      <c r="B15" s="2" t="s">
        <v>131</v>
      </c>
      <c r="C15" s="4">
        <v>0</v>
      </c>
      <c r="D15" s="4">
        <f t="shared" si="0"/>
        <v>0</v>
      </c>
      <c r="K15">
        <f>16.72</f>
        <v>16.72</v>
      </c>
    </row>
    <row r="16" spans="1:12" ht="55.2" x14ac:dyDescent="0.3">
      <c r="A16" s="11" t="s">
        <v>15</v>
      </c>
      <c r="B16" s="2" t="s">
        <v>132</v>
      </c>
      <c r="C16" s="4">
        <v>7.0000000000000007E-2</v>
      </c>
      <c r="D16" s="4">
        <f t="shared" si="0"/>
        <v>0.08</v>
      </c>
      <c r="K16">
        <v>16</v>
      </c>
    </row>
    <row r="17" spans="1:15" ht="27.6" x14ac:dyDescent="0.3">
      <c r="A17" s="11" t="s">
        <v>133</v>
      </c>
      <c r="B17" s="2" t="s">
        <v>134</v>
      </c>
      <c r="C17" s="4">
        <v>7.0000000000000007E-2</v>
      </c>
      <c r="D17" s="4">
        <f t="shared" si="0"/>
        <v>0.08</v>
      </c>
      <c r="K17">
        <f>K15/K16</f>
        <v>1.0449999999999999</v>
      </c>
    </row>
    <row r="18" spans="1:15" ht="41.4" x14ac:dyDescent="0.3">
      <c r="A18" s="12" t="s">
        <v>48</v>
      </c>
      <c r="B18" s="9" t="s">
        <v>54</v>
      </c>
      <c r="C18" s="7">
        <f>C19+C23</f>
        <v>3.07</v>
      </c>
      <c r="D18" s="7">
        <f>D19+D23</f>
        <v>3.62</v>
      </c>
    </row>
    <row r="19" spans="1:15" ht="27.6" x14ac:dyDescent="0.3">
      <c r="A19" s="11" t="s">
        <v>19</v>
      </c>
      <c r="B19" s="2" t="s">
        <v>20</v>
      </c>
      <c r="C19" s="5">
        <f>C20+C21+C22</f>
        <v>2.7199999999999998</v>
      </c>
      <c r="D19" s="5">
        <f>D20+D21+D22</f>
        <v>3.21</v>
      </c>
    </row>
    <row r="20" spans="1:15" ht="24" x14ac:dyDescent="0.3">
      <c r="A20" s="17" t="s">
        <v>21</v>
      </c>
      <c r="B20" s="16" t="s">
        <v>22</v>
      </c>
      <c r="C20" s="4">
        <v>1.1499999999999999</v>
      </c>
      <c r="D20" s="4">
        <f t="shared" ref="D20:D32" si="1">ROUND(C20*1.18,2)</f>
        <v>1.36</v>
      </c>
      <c r="O20" s="26"/>
    </row>
    <row r="21" spans="1:15" x14ac:dyDescent="0.3">
      <c r="A21" s="17" t="s">
        <v>23</v>
      </c>
      <c r="B21" s="16" t="s">
        <v>24</v>
      </c>
      <c r="C21" s="4">
        <v>0.47</v>
      </c>
      <c r="D21" s="4">
        <f t="shared" si="1"/>
        <v>0.55000000000000004</v>
      </c>
    </row>
    <row r="22" spans="1:15" ht="24" x14ac:dyDescent="0.3">
      <c r="A22" s="17" t="s">
        <v>49</v>
      </c>
      <c r="B22" s="16" t="s">
        <v>25</v>
      </c>
      <c r="C22" s="4">
        <v>1.1000000000000001</v>
      </c>
      <c r="D22" s="4">
        <f t="shared" si="1"/>
        <v>1.3</v>
      </c>
    </row>
    <row r="23" spans="1:15" ht="27.6" x14ac:dyDescent="0.3">
      <c r="A23" s="11" t="s">
        <v>26</v>
      </c>
      <c r="B23" s="2" t="s">
        <v>27</v>
      </c>
      <c r="C23" s="4">
        <v>0.35</v>
      </c>
      <c r="D23" s="4">
        <f t="shared" si="1"/>
        <v>0.41</v>
      </c>
    </row>
    <row r="24" spans="1:15" ht="27.6" x14ac:dyDescent="0.3">
      <c r="A24" s="12" t="s">
        <v>50</v>
      </c>
      <c r="B24" s="9" t="s">
        <v>28</v>
      </c>
      <c r="C24" s="7">
        <f>C25+C26+C27</f>
        <v>5.2100000000000009</v>
      </c>
      <c r="D24" s="7">
        <f>D25+D26+D27</f>
        <v>6.15</v>
      </c>
    </row>
    <row r="25" spans="1:15" x14ac:dyDescent="0.3">
      <c r="A25" s="11" t="s">
        <v>29</v>
      </c>
      <c r="B25" s="2" t="s">
        <v>30</v>
      </c>
      <c r="C25" s="4">
        <v>2.93</v>
      </c>
      <c r="D25" s="4">
        <f t="shared" si="1"/>
        <v>3.46</v>
      </c>
    </row>
    <row r="26" spans="1:15" x14ac:dyDescent="0.3">
      <c r="A26" s="11" t="s">
        <v>31</v>
      </c>
      <c r="B26" s="2" t="s">
        <v>32</v>
      </c>
      <c r="C26" s="4">
        <v>1.76</v>
      </c>
      <c r="D26" s="4">
        <f t="shared" si="1"/>
        <v>2.08</v>
      </c>
    </row>
    <row r="27" spans="1:15" x14ac:dyDescent="0.3">
      <c r="A27" s="22" t="s">
        <v>33</v>
      </c>
      <c r="B27" s="23" t="s">
        <v>34</v>
      </c>
      <c r="C27" s="4">
        <v>0.52</v>
      </c>
      <c r="D27" s="4">
        <f t="shared" si="1"/>
        <v>0.61</v>
      </c>
    </row>
    <row r="28" spans="1:15" ht="27.6" x14ac:dyDescent="0.3">
      <c r="A28" s="12" t="s">
        <v>51</v>
      </c>
      <c r="B28" s="9" t="s">
        <v>18</v>
      </c>
      <c r="C28" s="7">
        <v>0.38</v>
      </c>
      <c r="D28" s="7">
        <f t="shared" si="1"/>
        <v>0.45</v>
      </c>
    </row>
    <row r="29" spans="1:15" x14ac:dyDescent="0.3">
      <c r="A29" s="12" t="s">
        <v>52</v>
      </c>
      <c r="B29" s="9" t="s">
        <v>35</v>
      </c>
      <c r="C29" s="7">
        <v>2.74</v>
      </c>
      <c r="D29" s="7">
        <f t="shared" si="1"/>
        <v>3.23</v>
      </c>
    </row>
    <row r="30" spans="1:15" x14ac:dyDescent="0.3">
      <c r="A30" s="12" t="s">
        <v>38</v>
      </c>
      <c r="B30" s="9" t="s">
        <v>36</v>
      </c>
      <c r="C30" s="8"/>
      <c r="D30" s="8"/>
    </row>
    <row r="31" spans="1:15" x14ac:dyDescent="0.3">
      <c r="A31" s="12" t="s">
        <v>40</v>
      </c>
      <c r="B31" s="9" t="s">
        <v>39</v>
      </c>
      <c r="C31" s="8">
        <v>1.98</v>
      </c>
      <c r="D31" s="8">
        <f t="shared" si="1"/>
        <v>2.34</v>
      </c>
    </row>
    <row r="32" spans="1:15" x14ac:dyDescent="0.3">
      <c r="A32" s="12" t="s">
        <v>53</v>
      </c>
      <c r="B32" s="9" t="s">
        <v>41</v>
      </c>
      <c r="C32" s="8">
        <v>2.14</v>
      </c>
      <c r="D32" s="8">
        <f t="shared" si="1"/>
        <v>2.5299999999999998</v>
      </c>
    </row>
  </sheetData>
  <mergeCells count="5">
    <mergeCell ref="A2:D2"/>
    <mergeCell ref="A3:D3"/>
    <mergeCell ref="A4:A5"/>
    <mergeCell ref="B4:B5"/>
    <mergeCell ref="C4: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opLeftCell="A11" workbookViewId="0">
      <selection activeCell="E7" sqref="E7:E31"/>
    </sheetView>
  </sheetViews>
  <sheetFormatPr defaultRowHeight="14.4" x14ac:dyDescent="0.3"/>
  <cols>
    <col min="1" max="1" width="5.44140625" customWidth="1"/>
    <col min="2" max="2" width="69.5546875" customWidth="1"/>
    <col min="3" max="3" width="18.33203125" hidden="1" customWidth="1"/>
    <col min="4" max="4" width="18.44140625" customWidth="1"/>
    <col min="5" max="5" width="21.5546875" customWidth="1"/>
  </cols>
  <sheetData>
    <row r="1" spans="1:13" ht="20.399999999999999" hidden="1" x14ac:dyDescent="0.35">
      <c r="B1" s="42" t="s">
        <v>93</v>
      </c>
    </row>
    <row r="2" spans="1:13" ht="57.75" customHeight="1" x14ac:dyDescent="0.3">
      <c r="A2" s="82" t="s">
        <v>43</v>
      </c>
      <c r="B2" s="82"/>
      <c r="C2" s="82"/>
      <c r="D2" s="82"/>
      <c r="E2" s="82"/>
    </row>
    <row r="3" spans="1:13" ht="204" customHeight="1" x14ac:dyDescent="0.3">
      <c r="A3" s="83" t="s">
        <v>142</v>
      </c>
      <c r="B3" s="83"/>
      <c r="C3" s="83"/>
      <c r="D3" s="83"/>
      <c r="E3" s="83"/>
    </row>
    <row r="4" spans="1:13" ht="54" customHeight="1" x14ac:dyDescent="0.3">
      <c r="A4" s="84" t="s">
        <v>0</v>
      </c>
      <c r="B4" s="84" t="s">
        <v>1</v>
      </c>
      <c r="C4" s="87" t="s">
        <v>136</v>
      </c>
      <c r="D4" s="85"/>
      <c r="E4" s="86"/>
    </row>
    <row r="5" spans="1:13" x14ac:dyDescent="0.3">
      <c r="A5" s="84"/>
      <c r="B5" s="84"/>
      <c r="C5" s="3" t="s">
        <v>42</v>
      </c>
      <c r="D5" s="3" t="s">
        <v>122</v>
      </c>
      <c r="E5" s="3" t="s">
        <v>123</v>
      </c>
    </row>
    <row r="6" spans="1:13" x14ac:dyDescent="0.3">
      <c r="A6" s="1">
        <v>1</v>
      </c>
      <c r="B6" s="1">
        <v>2</v>
      </c>
      <c r="C6" s="3">
        <v>3</v>
      </c>
      <c r="D6" s="3">
        <v>3</v>
      </c>
      <c r="E6" s="3">
        <v>4</v>
      </c>
    </row>
    <row r="7" spans="1:13" ht="31.2" x14ac:dyDescent="0.3">
      <c r="A7" s="10"/>
      <c r="B7" s="13" t="s">
        <v>45</v>
      </c>
      <c r="C7" s="14">
        <f>C8+C17+C23+C27+C28+C30+C31</f>
        <v>17</v>
      </c>
      <c r="D7" s="14">
        <f>D8+D17+D23+D27+D28+D30+D31</f>
        <v>16</v>
      </c>
      <c r="E7" s="14">
        <f>E8+E17+E23+E27+E28+E30+E31</f>
        <v>18.88</v>
      </c>
    </row>
    <row r="8" spans="1:13" ht="27.6" x14ac:dyDescent="0.3">
      <c r="A8" s="12" t="s">
        <v>46</v>
      </c>
      <c r="B8" s="9" t="s">
        <v>2</v>
      </c>
      <c r="C8" s="7">
        <v>1.04</v>
      </c>
      <c r="D8" s="7">
        <f>D9+D10+D11+D12+D13+D14+D15+D16</f>
        <v>1.0400000000000003</v>
      </c>
      <c r="E8" s="7">
        <f>E9+E10+E11+E12+E13+E14+E15+E16</f>
        <v>1.2300000000000002</v>
      </c>
    </row>
    <row r="9" spans="1:13" ht="27.6" x14ac:dyDescent="0.3">
      <c r="A9" s="11" t="s">
        <v>3</v>
      </c>
      <c r="B9" s="2" t="s">
        <v>4</v>
      </c>
      <c r="C9" s="4">
        <v>0.02</v>
      </c>
      <c r="D9" s="4">
        <v>0.02</v>
      </c>
      <c r="E9" s="4">
        <f>ROUND(D9*1.18,2)</f>
        <v>0.02</v>
      </c>
    </row>
    <row r="10" spans="1:13" ht="55.2" x14ac:dyDescent="0.3">
      <c r="A10" s="11" t="s">
        <v>5</v>
      </c>
      <c r="B10" s="2" t="s">
        <v>6</v>
      </c>
      <c r="C10" s="4">
        <v>0.25</v>
      </c>
      <c r="D10" s="4">
        <v>0.25</v>
      </c>
      <c r="E10" s="4">
        <f t="shared" ref="E10:E16" si="0">ROUND(D10*1.18,2)</f>
        <v>0.3</v>
      </c>
      <c r="M10">
        <f>22281.64</f>
        <v>22281.64</v>
      </c>
    </row>
    <row r="11" spans="1:13" ht="27.6" x14ac:dyDescent="0.3">
      <c r="A11" s="11" t="s">
        <v>7</v>
      </c>
      <c r="B11" s="2" t="s">
        <v>8</v>
      </c>
      <c r="C11" s="4">
        <v>0.06</v>
      </c>
      <c r="D11" s="4">
        <v>0.06</v>
      </c>
      <c r="E11" s="4">
        <f t="shared" si="0"/>
        <v>7.0000000000000007E-2</v>
      </c>
      <c r="M11">
        <v>21240</v>
      </c>
    </row>
    <row r="12" spans="1:13" ht="27.6" x14ac:dyDescent="0.3">
      <c r="A12" s="11" t="s">
        <v>9</v>
      </c>
      <c r="B12" s="2" t="s">
        <v>10</v>
      </c>
      <c r="C12" s="4">
        <v>0.54</v>
      </c>
      <c r="D12" s="4">
        <v>0.54</v>
      </c>
      <c r="E12" s="4">
        <f t="shared" si="0"/>
        <v>0.64</v>
      </c>
      <c r="M12" s="26">
        <f>M11/M10</f>
        <v>0.95325119694959615</v>
      </c>
    </row>
    <row r="13" spans="1:13" ht="27.6" x14ac:dyDescent="0.3">
      <c r="A13" s="11" t="s">
        <v>47</v>
      </c>
      <c r="B13" s="2" t="s">
        <v>12</v>
      </c>
      <c r="C13" s="4">
        <v>0.04</v>
      </c>
      <c r="D13" s="4">
        <v>0.04</v>
      </c>
      <c r="E13" s="4">
        <f t="shared" si="0"/>
        <v>0.05</v>
      </c>
    </row>
    <row r="14" spans="1:13" ht="27.6" x14ac:dyDescent="0.3">
      <c r="A14" s="11" t="s">
        <v>11</v>
      </c>
      <c r="B14" s="2" t="s">
        <v>14</v>
      </c>
      <c r="C14" s="4">
        <v>0</v>
      </c>
      <c r="D14" s="4">
        <v>0</v>
      </c>
      <c r="E14" s="4">
        <f t="shared" si="0"/>
        <v>0</v>
      </c>
    </row>
    <row r="15" spans="1:13" ht="55.2" x14ac:dyDescent="0.3">
      <c r="A15" s="11" t="s">
        <v>13</v>
      </c>
      <c r="B15" s="2" t="s">
        <v>16</v>
      </c>
      <c r="C15" s="4">
        <v>7.0000000000000007E-2</v>
      </c>
      <c r="D15" s="4">
        <v>7.0000000000000007E-2</v>
      </c>
      <c r="E15" s="4">
        <f t="shared" si="0"/>
        <v>0.08</v>
      </c>
    </row>
    <row r="16" spans="1:13" ht="27.6" x14ac:dyDescent="0.3">
      <c r="A16" s="11" t="s">
        <v>15</v>
      </c>
      <c r="B16" s="2" t="s">
        <v>17</v>
      </c>
      <c r="C16" s="4">
        <v>0.06</v>
      </c>
      <c r="D16" s="4">
        <v>0.06</v>
      </c>
      <c r="E16" s="4">
        <f t="shared" si="0"/>
        <v>7.0000000000000007E-2</v>
      </c>
    </row>
    <row r="17" spans="1:5" ht="41.4" x14ac:dyDescent="0.3">
      <c r="A17" s="12" t="s">
        <v>48</v>
      </c>
      <c r="B17" s="9" t="s">
        <v>54</v>
      </c>
      <c r="C17" s="7">
        <v>3.6</v>
      </c>
      <c r="D17" s="7">
        <f>D18+D22</f>
        <v>3.6</v>
      </c>
      <c r="E17" s="7">
        <f>E18+E22</f>
        <v>4.26</v>
      </c>
    </row>
    <row r="18" spans="1:5" ht="27.6" x14ac:dyDescent="0.3">
      <c r="A18" s="11" t="s">
        <v>19</v>
      </c>
      <c r="B18" s="2" t="s">
        <v>20</v>
      </c>
      <c r="C18" s="5">
        <v>3.12</v>
      </c>
      <c r="D18" s="5">
        <f>D19+D20+D21</f>
        <v>3.12</v>
      </c>
      <c r="E18" s="5">
        <f>E19+E20+E21</f>
        <v>3.69</v>
      </c>
    </row>
    <row r="19" spans="1:5" ht="24" x14ac:dyDescent="0.3">
      <c r="A19" s="17" t="s">
        <v>21</v>
      </c>
      <c r="B19" s="16" t="s">
        <v>22</v>
      </c>
      <c r="C19" s="19">
        <v>1.0900000000000001</v>
      </c>
      <c r="D19" s="15">
        <v>1.0900000000000001</v>
      </c>
      <c r="E19" s="4">
        <f t="shared" ref="E19:E30" si="1">ROUND(D19*1.18,2)</f>
        <v>1.29</v>
      </c>
    </row>
    <row r="20" spans="1:5" x14ac:dyDescent="0.3">
      <c r="A20" s="17" t="s">
        <v>23</v>
      </c>
      <c r="B20" s="16" t="s">
        <v>24</v>
      </c>
      <c r="C20" s="19">
        <v>0.42</v>
      </c>
      <c r="D20" s="15">
        <v>0.42</v>
      </c>
      <c r="E20" s="4">
        <f t="shared" si="1"/>
        <v>0.5</v>
      </c>
    </row>
    <row r="21" spans="1:5" ht="24" x14ac:dyDescent="0.3">
      <c r="A21" s="17" t="s">
        <v>49</v>
      </c>
      <c r="B21" s="16" t="s">
        <v>25</v>
      </c>
      <c r="C21" s="19">
        <v>1.61</v>
      </c>
      <c r="D21" s="15">
        <v>1.61</v>
      </c>
      <c r="E21" s="4">
        <f t="shared" si="1"/>
        <v>1.9</v>
      </c>
    </row>
    <row r="22" spans="1:5" ht="27.6" x14ac:dyDescent="0.3">
      <c r="A22" s="11" t="s">
        <v>26</v>
      </c>
      <c r="B22" s="2" t="s">
        <v>27</v>
      </c>
      <c r="C22" s="20">
        <v>0.48</v>
      </c>
      <c r="D22" s="4">
        <v>0.48</v>
      </c>
      <c r="E22" s="4">
        <f t="shared" si="1"/>
        <v>0.56999999999999995</v>
      </c>
    </row>
    <row r="23" spans="1:5" ht="27.6" x14ac:dyDescent="0.3">
      <c r="A23" s="12" t="s">
        <v>50</v>
      </c>
      <c r="B23" s="9" t="s">
        <v>28</v>
      </c>
      <c r="C23" s="21">
        <v>5.47</v>
      </c>
      <c r="D23" s="7">
        <f>D24+D25+D26</f>
        <v>4.47</v>
      </c>
      <c r="E23" s="7">
        <f>E24+E25+E26</f>
        <v>5.28</v>
      </c>
    </row>
    <row r="24" spans="1:5" x14ac:dyDescent="0.3">
      <c r="A24" s="11" t="s">
        <v>29</v>
      </c>
      <c r="B24" s="2" t="s">
        <v>30</v>
      </c>
      <c r="C24" s="20">
        <v>3.19</v>
      </c>
      <c r="D24" s="5">
        <v>2.71</v>
      </c>
      <c r="E24" s="4">
        <f t="shared" si="1"/>
        <v>3.2</v>
      </c>
    </row>
    <row r="25" spans="1:5" x14ac:dyDescent="0.3">
      <c r="A25" s="11" t="s">
        <v>31</v>
      </c>
      <c r="B25" s="2" t="s">
        <v>32</v>
      </c>
      <c r="C25" s="20">
        <v>1.76</v>
      </c>
      <c r="D25" s="5">
        <v>1.76</v>
      </c>
      <c r="E25" s="4">
        <f t="shared" si="1"/>
        <v>2.08</v>
      </c>
    </row>
    <row r="26" spans="1:5" x14ac:dyDescent="0.3">
      <c r="A26" s="22" t="s">
        <v>33</v>
      </c>
      <c r="B26" s="23" t="s">
        <v>34</v>
      </c>
      <c r="C26" s="20">
        <v>0.53</v>
      </c>
      <c r="D26" s="6"/>
      <c r="E26" s="6"/>
    </row>
    <row r="27" spans="1:5" ht="27.6" x14ac:dyDescent="0.3">
      <c r="A27" s="12" t="s">
        <v>51</v>
      </c>
      <c r="B27" s="9" t="s">
        <v>18</v>
      </c>
      <c r="C27" s="7">
        <v>0.37</v>
      </c>
      <c r="D27" s="7">
        <v>0.37</v>
      </c>
      <c r="E27" s="7">
        <v>0.43</v>
      </c>
    </row>
    <row r="28" spans="1:5" x14ac:dyDescent="0.3">
      <c r="A28" s="12" t="s">
        <v>52</v>
      </c>
      <c r="B28" s="9" t="s">
        <v>35</v>
      </c>
      <c r="C28" s="7">
        <v>2.58</v>
      </c>
      <c r="D28" s="7">
        <v>2.58</v>
      </c>
      <c r="E28" s="7">
        <f t="shared" si="1"/>
        <v>3.04</v>
      </c>
    </row>
    <row r="29" spans="1:5" x14ac:dyDescent="0.3">
      <c r="A29" s="12" t="s">
        <v>38</v>
      </c>
      <c r="B29" s="9" t="s">
        <v>36</v>
      </c>
      <c r="C29" s="8" t="s">
        <v>37</v>
      </c>
      <c r="D29" s="8" t="s">
        <v>37</v>
      </c>
      <c r="E29" s="8"/>
    </row>
    <row r="30" spans="1:5" x14ac:dyDescent="0.3">
      <c r="A30" s="12" t="s">
        <v>40</v>
      </c>
      <c r="B30" s="9" t="s">
        <v>39</v>
      </c>
      <c r="C30" s="8">
        <v>1.8</v>
      </c>
      <c r="D30" s="8">
        <v>1.8</v>
      </c>
      <c r="E30" s="8">
        <f t="shared" si="1"/>
        <v>2.12</v>
      </c>
    </row>
    <row r="31" spans="1:5" x14ac:dyDescent="0.3">
      <c r="A31" s="12" t="s">
        <v>53</v>
      </c>
      <c r="B31" s="9" t="s">
        <v>41</v>
      </c>
      <c r="C31" s="8">
        <v>2.14</v>
      </c>
      <c r="D31" s="8">
        <v>2.14</v>
      </c>
      <c r="E31" s="8">
        <v>2.52</v>
      </c>
    </row>
  </sheetData>
  <mergeCells count="5">
    <mergeCell ref="A2:E2"/>
    <mergeCell ref="A4:A5"/>
    <mergeCell ref="B4:B5"/>
    <mergeCell ref="C4:E4"/>
    <mergeCell ref="A3:E3"/>
  </mergeCells>
  <pageMargins left="0.70866141732283472" right="0.70866141732283472" top="0.74803149606299213" bottom="0.74803149606299213" header="0.31496062992125984" footer="0.31496062992125984"/>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opLeftCell="A2" workbookViewId="0">
      <selection activeCell="G8" sqref="G8"/>
    </sheetView>
  </sheetViews>
  <sheetFormatPr defaultRowHeight="14.4" x14ac:dyDescent="0.3"/>
  <cols>
    <col min="1" max="1" width="5.44140625" customWidth="1"/>
    <col min="2" max="2" width="69.5546875" customWidth="1"/>
    <col min="3" max="3" width="18.44140625" customWidth="1"/>
    <col min="4" max="4" width="21.5546875" customWidth="1"/>
    <col min="5" max="5" width="21.5546875" hidden="1" customWidth="1"/>
    <col min="6" max="6" width="15.33203125" customWidth="1"/>
    <col min="7" max="7" width="13.33203125" bestFit="1" customWidth="1"/>
  </cols>
  <sheetData>
    <row r="1" spans="1:13" ht="20.399999999999999" hidden="1" x14ac:dyDescent="0.35">
      <c r="B1" s="42" t="s">
        <v>93</v>
      </c>
    </row>
    <row r="2" spans="1:13" ht="57.75" customHeight="1" x14ac:dyDescent="0.3">
      <c r="A2" s="82" t="s">
        <v>43</v>
      </c>
      <c r="B2" s="82"/>
      <c r="C2" s="82"/>
      <c r="D2" s="82"/>
      <c r="E2" s="70"/>
    </row>
    <row r="3" spans="1:13" ht="15.6" x14ac:dyDescent="0.3">
      <c r="A3" s="83" t="s">
        <v>124</v>
      </c>
      <c r="B3" s="83"/>
      <c r="C3" s="88"/>
      <c r="D3" s="88"/>
      <c r="E3" s="72"/>
    </row>
    <row r="4" spans="1:13" ht="39" customHeight="1" x14ac:dyDescent="0.3">
      <c r="A4" s="84" t="s">
        <v>0</v>
      </c>
      <c r="B4" s="84" t="s">
        <v>1</v>
      </c>
      <c r="C4" s="89" t="s">
        <v>136</v>
      </c>
      <c r="D4" s="89"/>
      <c r="E4" s="89"/>
    </row>
    <row r="5" spans="1:13" x14ac:dyDescent="0.3">
      <c r="A5" s="84"/>
      <c r="B5" s="84"/>
      <c r="C5" s="3" t="s">
        <v>122</v>
      </c>
      <c r="D5" s="3" t="s">
        <v>123</v>
      </c>
      <c r="E5" s="3" t="s">
        <v>145</v>
      </c>
    </row>
    <row r="6" spans="1:13" x14ac:dyDescent="0.3">
      <c r="A6" s="69">
        <v>1</v>
      </c>
      <c r="B6" s="69">
        <v>2</v>
      </c>
      <c r="C6" s="3">
        <v>3</v>
      </c>
      <c r="D6" s="3">
        <v>4</v>
      </c>
      <c r="E6" s="3">
        <v>5</v>
      </c>
    </row>
    <row r="7" spans="1:13" ht="31.2" x14ac:dyDescent="0.3">
      <c r="A7" s="10"/>
      <c r="B7" s="13" t="s">
        <v>45</v>
      </c>
      <c r="C7" s="14">
        <f>C8+C17+C23+C27+C28+C30+C31</f>
        <v>17.189999999999998</v>
      </c>
      <c r="D7" s="14">
        <f>D8+D17+D23+D27+D28+D30+D31</f>
        <v>20.28</v>
      </c>
      <c r="E7" s="73">
        <f>D7*$B$32*12</f>
        <v>1298522.7216000003</v>
      </c>
      <c r="K7">
        <v>17.190000000000001</v>
      </c>
    </row>
    <row r="8" spans="1:13" ht="27.6" x14ac:dyDescent="0.3">
      <c r="A8" s="12" t="s">
        <v>46</v>
      </c>
      <c r="B8" s="9" t="s">
        <v>2</v>
      </c>
      <c r="C8" s="7">
        <f>C9+C10+C11+C12+C13+C14+C15+C16</f>
        <v>1.1100000000000001</v>
      </c>
      <c r="D8" s="7">
        <f>D9+D10+D11+D12+D13+D14+D15+D16</f>
        <v>1.3000000000000003</v>
      </c>
      <c r="E8" s="74">
        <f t="shared" ref="E8:E31" si="0">D8*$B$32*12</f>
        <v>83238.636000000028</v>
      </c>
      <c r="K8">
        <f>K7/C7</f>
        <v>1.0000000000000002</v>
      </c>
    </row>
    <row r="9" spans="1:13" ht="27.6" x14ac:dyDescent="0.3">
      <c r="A9" s="11" t="s">
        <v>3</v>
      </c>
      <c r="B9" s="2" t="s">
        <v>4</v>
      </c>
      <c r="C9" s="4">
        <v>0.02</v>
      </c>
      <c r="D9" s="4">
        <f>ROUND(C9*1.18,2)</f>
        <v>0.02</v>
      </c>
      <c r="E9" s="75">
        <f t="shared" si="0"/>
        <v>1280.5944000000002</v>
      </c>
    </row>
    <row r="10" spans="1:13" ht="55.2" x14ac:dyDescent="0.3">
      <c r="A10" s="11" t="s">
        <v>5</v>
      </c>
      <c r="B10" s="2" t="s">
        <v>6</v>
      </c>
      <c r="C10" s="4">
        <v>0.27</v>
      </c>
      <c r="D10" s="4">
        <f t="shared" ref="D10:D16" si="1">ROUND(C10*1.18,2)</f>
        <v>0.32</v>
      </c>
      <c r="E10" s="75">
        <f t="shared" si="0"/>
        <v>20489.510400000003</v>
      </c>
      <c r="M10">
        <f>22281.64</f>
        <v>22281.64</v>
      </c>
    </row>
    <row r="11" spans="1:13" ht="27.6" x14ac:dyDescent="0.3">
      <c r="A11" s="11" t="s">
        <v>7</v>
      </c>
      <c r="B11" s="2" t="s">
        <v>8</v>
      </c>
      <c r="C11" s="4">
        <v>0.06</v>
      </c>
      <c r="D11" s="4">
        <f t="shared" si="1"/>
        <v>7.0000000000000007E-2</v>
      </c>
      <c r="E11" s="75">
        <f t="shared" si="0"/>
        <v>4482.0804000000007</v>
      </c>
      <c r="M11">
        <v>21240</v>
      </c>
    </row>
    <row r="12" spans="1:13" ht="27.6" x14ac:dyDescent="0.3">
      <c r="A12" s="11" t="s">
        <v>9</v>
      </c>
      <c r="B12" s="2" t="s">
        <v>10</v>
      </c>
      <c r="C12" s="4">
        <v>0.57999999999999996</v>
      </c>
      <c r="D12" s="4">
        <f t="shared" si="1"/>
        <v>0.68</v>
      </c>
      <c r="E12" s="75">
        <f t="shared" si="0"/>
        <v>43540.209600000009</v>
      </c>
      <c r="M12" s="26">
        <f>M11/M10</f>
        <v>0.95325119694959615</v>
      </c>
    </row>
    <row r="13" spans="1:13" ht="27.6" x14ac:dyDescent="0.3">
      <c r="A13" s="11" t="s">
        <v>47</v>
      </c>
      <c r="B13" s="2" t="s">
        <v>12</v>
      </c>
      <c r="C13" s="4">
        <v>0.04</v>
      </c>
      <c r="D13" s="4">
        <f t="shared" si="1"/>
        <v>0.05</v>
      </c>
      <c r="E13" s="75">
        <f t="shared" si="0"/>
        <v>3201.4859999999999</v>
      </c>
    </row>
    <row r="14" spans="1:13" ht="27.6" x14ac:dyDescent="0.3">
      <c r="A14" s="11" t="s">
        <v>11</v>
      </c>
      <c r="B14" s="2" t="s">
        <v>14</v>
      </c>
      <c r="C14" s="4">
        <v>0</v>
      </c>
      <c r="D14" s="4">
        <f t="shared" si="1"/>
        <v>0</v>
      </c>
      <c r="E14" s="75">
        <f t="shared" si="0"/>
        <v>0</v>
      </c>
    </row>
    <row r="15" spans="1:13" ht="55.2" x14ac:dyDescent="0.3">
      <c r="A15" s="11" t="s">
        <v>13</v>
      </c>
      <c r="B15" s="2" t="s">
        <v>16</v>
      </c>
      <c r="C15" s="4">
        <v>0.08</v>
      </c>
      <c r="D15" s="4">
        <f t="shared" si="1"/>
        <v>0.09</v>
      </c>
      <c r="E15" s="75">
        <f t="shared" si="0"/>
        <v>5762.6748000000007</v>
      </c>
    </row>
    <row r="16" spans="1:13" ht="27.6" x14ac:dyDescent="0.3">
      <c r="A16" s="11" t="s">
        <v>15</v>
      </c>
      <c r="B16" s="2" t="s">
        <v>17</v>
      </c>
      <c r="C16" s="4">
        <v>0.06</v>
      </c>
      <c r="D16" s="4">
        <f t="shared" si="1"/>
        <v>7.0000000000000007E-2</v>
      </c>
      <c r="E16" s="75">
        <f t="shared" si="0"/>
        <v>4482.0804000000007</v>
      </c>
    </row>
    <row r="17" spans="1:7" ht="41.4" x14ac:dyDescent="0.3">
      <c r="A17" s="12" t="s">
        <v>48</v>
      </c>
      <c r="B17" s="9" t="s">
        <v>54</v>
      </c>
      <c r="C17" s="7">
        <f>C18+C22</f>
        <v>3.8699999999999997</v>
      </c>
      <c r="D17" s="7">
        <f>D18+D22</f>
        <v>4.5600000000000005</v>
      </c>
      <c r="E17" s="74">
        <f t="shared" si="0"/>
        <v>291975.52320000005</v>
      </c>
    </row>
    <row r="18" spans="1:7" ht="27.6" x14ac:dyDescent="0.3">
      <c r="A18" s="11" t="s">
        <v>19</v>
      </c>
      <c r="B18" s="2" t="s">
        <v>20</v>
      </c>
      <c r="C18" s="5">
        <f>C19+C20+C21</f>
        <v>3.3499999999999996</v>
      </c>
      <c r="D18" s="5">
        <f>D19+D20+D21</f>
        <v>3.95</v>
      </c>
      <c r="E18" s="76">
        <f t="shared" si="0"/>
        <v>252917.39400000003</v>
      </c>
    </row>
    <row r="19" spans="1:7" ht="24" x14ac:dyDescent="0.3">
      <c r="A19" s="17" t="s">
        <v>21</v>
      </c>
      <c r="B19" s="16" t="s">
        <v>22</v>
      </c>
      <c r="C19" s="15">
        <v>1.17</v>
      </c>
      <c r="D19" s="4">
        <f t="shared" ref="D19:D31" si="2">ROUND(C19*1.18,2)</f>
        <v>1.38</v>
      </c>
      <c r="E19" s="75">
        <f t="shared" si="0"/>
        <v>88361.013600000006</v>
      </c>
    </row>
    <row r="20" spans="1:7" x14ac:dyDescent="0.3">
      <c r="A20" s="17" t="s">
        <v>23</v>
      </c>
      <c r="B20" s="16" t="s">
        <v>24</v>
      </c>
      <c r="C20" s="15">
        <v>0.45</v>
      </c>
      <c r="D20" s="4">
        <f t="shared" si="2"/>
        <v>0.53</v>
      </c>
      <c r="E20" s="75">
        <f t="shared" si="0"/>
        <v>33935.751600000003</v>
      </c>
    </row>
    <row r="21" spans="1:7" ht="24" x14ac:dyDescent="0.3">
      <c r="A21" s="17" t="s">
        <v>49</v>
      </c>
      <c r="B21" s="16" t="s">
        <v>25</v>
      </c>
      <c r="C21" s="15">
        <v>1.73</v>
      </c>
      <c r="D21" s="4">
        <f t="shared" si="2"/>
        <v>2.04</v>
      </c>
      <c r="E21" s="75">
        <f t="shared" si="0"/>
        <v>130620.62880000001</v>
      </c>
    </row>
    <row r="22" spans="1:7" ht="27.6" x14ac:dyDescent="0.3">
      <c r="A22" s="11" t="s">
        <v>26</v>
      </c>
      <c r="B22" s="2" t="s">
        <v>27</v>
      </c>
      <c r="C22" s="4">
        <v>0.52</v>
      </c>
      <c r="D22" s="4">
        <f t="shared" si="2"/>
        <v>0.61</v>
      </c>
      <c r="E22" s="75">
        <f t="shared" si="0"/>
        <v>39058.129200000003</v>
      </c>
    </row>
    <row r="23" spans="1:7" ht="27.6" x14ac:dyDescent="0.3">
      <c r="A23" s="12" t="s">
        <v>50</v>
      </c>
      <c r="B23" s="9" t="s">
        <v>28</v>
      </c>
      <c r="C23" s="7">
        <f>C24+C25+C26</f>
        <v>4.8</v>
      </c>
      <c r="D23" s="7">
        <f>D24+D25+D26</f>
        <v>5.66</v>
      </c>
      <c r="E23" s="74">
        <f t="shared" si="0"/>
        <v>362408.21520000004</v>
      </c>
    </row>
    <row r="24" spans="1:7" x14ac:dyDescent="0.3">
      <c r="A24" s="11" t="s">
        <v>29</v>
      </c>
      <c r="B24" s="2" t="s">
        <v>30</v>
      </c>
      <c r="C24" s="5">
        <v>2.91</v>
      </c>
      <c r="D24" s="4">
        <f t="shared" si="2"/>
        <v>3.43</v>
      </c>
      <c r="E24" s="75">
        <f t="shared" si="0"/>
        <v>219621.93960000001</v>
      </c>
    </row>
    <row r="25" spans="1:7" x14ac:dyDescent="0.3">
      <c r="A25" s="11" t="s">
        <v>31</v>
      </c>
      <c r="B25" s="2" t="s">
        <v>32</v>
      </c>
      <c r="C25" s="5">
        <v>1.89</v>
      </c>
      <c r="D25" s="4">
        <f t="shared" si="2"/>
        <v>2.23</v>
      </c>
      <c r="E25" s="75">
        <f t="shared" si="0"/>
        <v>142786.27560000002</v>
      </c>
    </row>
    <row r="26" spans="1:7" x14ac:dyDescent="0.3">
      <c r="A26" s="22" t="s">
        <v>33</v>
      </c>
      <c r="B26" s="23" t="s">
        <v>34</v>
      </c>
      <c r="C26" s="6"/>
      <c r="D26" s="6"/>
      <c r="E26" s="77">
        <f t="shared" si="0"/>
        <v>0</v>
      </c>
    </row>
    <row r="27" spans="1:7" ht="27.6" x14ac:dyDescent="0.3">
      <c r="A27" s="12" t="s">
        <v>51</v>
      </c>
      <c r="B27" s="9" t="s">
        <v>18</v>
      </c>
      <c r="C27" s="7">
        <v>0.4</v>
      </c>
      <c r="D27" s="7">
        <v>0.48</v>
      </c>
      <c r="E27" s="74">
        <f t="shared" si="0"/>
        <v>30734.265599999999</v>
      </c>
      <c r="G27" s="71"/>
    </row>
    <row r="28" spans="1:7" x14ac:dyDescent="0.3">
      <c r="A28" s="12" t="s">
        <v>52</v>
      </c>
      <c r="B28" s="9" t="s">
        <v>35</v>
      </c>
      <c r="C28" s="7">
        <v>2.77</v>
      </c>
      <c r="D28" s="7">
        <f t="shared" si="2"/>
        <v>3.27</v>
      </c>
      <c r="E28" s="74">
        <f t="shared" si="0"/>
        <v>209377.18440000003</v>
      </c>
    </row>
    <row r="29" spans="1:7" x14ac:dyDescent="0.3">
      <c r="A29" s="12" t="s">
        <v>38</v>
      </c>
      <c r="B29" s="9" t="s">
        <v>36</v>
      </c>
      <c r="C29" s="8"/>
      <c r="D29" s="8"/>
      <c r="E29" s="78">
        <f t="shared" si="0"/>
        <v>0</v>
      </c>
    </row>
    <row r="30" spans="1:7" x14ac:dyDescent="0.3">
      <c r="A30" s="12" t="s">
        <v>40</v>
      </c>
      <c r="B30" s="9" t="s">
        <v>39</v>
      </c>
      <c r="C30" s="8">
        <v>1.93</v>
      </c>
      <c r="D30" s="8">
        <f t="shared" si="2"/>
        <v>2.2799999999999998</v>
      </c>
      <c r="E30" s="78">
        <f t="shared" si="0"/>
        <v>145987.7616</v>
      </c>
      <c r="G30" s="71"/>
    </row>
    <row r="31" spans="1:7" x14ac:dyDescent="0.3">
      <c r="A31" s="12" t="s">
        <v>53</v>
      </c>
      <c r="B31" s="9" t="s">
        <v>41</v>
      </c>
      <c r="C31" s="8">
        <v>2.31</v>
      </c>
      <c r="D31" s="8">
        <f t="shared" si="2"/>
        <v>2.73</v>
      </c>
      <c r="E31" s="78">
        <f t="shared" si="0"/>
        <v>174801.13560000001</v>
      </c>
    </row>
    <row r="32" spans="1:7" x14ac:dyDescent="0.3">
      <c r="B32">
        <v>5335.81</v>
      </c>
    </row>
    <row r="33" spans="7:7" x14ac:dyDescent="0.3">
      <c r="G33">
        <v>587373</v>
      </c>
    </row>
    <row r="34" spans="7:7" x14ac:dyDescent="0.3">
      <c r="G34" s="26">
        <f>(G27+G30)/G33</f>
        <v>0</v>
      </c>
    </row>
  </sheetData>
  <mergeCells count="5">
    <mergeCell ref="A2:D2"/>
    <mergeCell ref="A3:D3"/>
    <mergeCell ref="A4:A5"/>
    <mergeCell ref="B4:B5"/>
    <mergeCell ref="C4:E4"/>
  </mergeCells>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workbookViewId="0">
      <selection activeCell="F12" sqref="F12"/>
    </sheetView>
  </sheetViews>
  <sheetFormatPr defaultRowHeight="14.4" x14ac:dyDescent="0.3"/>
  <cols>
    <col min="1" max="1" width="19.33203125" customWidth="1"/>
    <col min="2" max="2" width="13.44140625" customWidth="1"/>
    <col min="3" max="4" width="14.88671875" customWidth="1"/>
    <col min="5" max="5" width="14.44140625" customWidth="1"/>
    <col min="6" max="6" width="15.109375" customWidth="1"/>
    <col min="7" max="7" width="14.88671875" customWidth="1"/>
    <col min="8" max="8" width="17.6640625" customWidth="1"/>
  </cols>
  <sheetData>
    <row r="1" spans="1:8" x14ac:dyDescent="0.3">
      <c r="A1" s="27" t="s">
        <v>55</v>
      </c>
      <c r="B1" s="27" t="s">
        <v>56</v>
      </c>
      <c r="C1" s="90" t="s">
        <v>57</v>
      </c>
      <c r="D1" s="90" t="s">
        <v>58</v>
      </c>
      <c r="E1" s="90" t="s">
        <v>59</v>
      </c>
      <c r="F1" s="90" t="s">
        <v>60</v>
      </c>
      <c r="G1" s="90"/>
      <c r="H1" s="90" t="s">
        <v>61</v>
      </c>
    </row>
    <row r="2" spans="1:8" ht="26.4" x14ac:dyDescent="0.3">
      <c r="A2" s="90" t="s">
        <v>62</v>
      </c>
      <c r="B2" s="90"/>
      <c r="C2" s="90"/>
      <c r="D2" s="90"/>
      <c r="E2" s="90"/>
      <c r="F2" s="27" t="s">
        <v>63</v>
      </c>
      <c r="G2" s="27" t="s">
        <v>60</v>
      </c>
      <c r="H2" s="90"/>
    </row>
    <row r="3" spans="1:8" x14ac:dyDescent="0.3">
      <c r="A3" s="28" t="s">
        <v>64</v>
      </c>
      <c r="B3" s="28" t="s">
        <v>65</v>
      </c>
      <c r="C3" s="29">
        <v>126535.53</v>
      </c>
      <c r="D3" s="30">
        <v>863737.2</v>
      </c>
      <c r="E3" s="30">
        <v>819832.4</v>
      </c>
      <c r="F3" s="29">
        <v>175200.79</v>
      </c>
      <c r="G3" s="29">
        <v>170440.33</v>
      </c>
      <c r="H3" s="29">
        <v>77140.11</v>
      </c>
    </row>
    <row r="4" spans="1:8" x14ac:dyDescent="0.3">
      <c r="A4" s="91" t="s">
        <v>66</v>
      </c>
      <c r="B4" s="91"/>
      <c r="C4" s="35">
        <v>767.6</v>
      </c>
      <c r="D4" s="36"/>
      <c r="E4" s="35">
        <v>266.10000000000002</v>
      </c>
      <c r="F4" s="35">
        <v>501.5</v>
      </c>
      <c r="G4" s="35">
        <v>501.5</v>
      </c>
      <c r="H4" s="35">
        <v>501.5</v>
      </c>
    </row>
    <row r="5" spans="1:8" x14ac:dyDescent="0.3">
      <c r="A5" s="91" t="s">
        <v>67</v>
      </c>
      <c r="B5" s="91"/>
      <c r="C5" s="37">
        <v>832.61</v>
      </c>
      <c r="D5" s="36"/>
      <c r="E5" s="36"/>
      <c r="F5" s="37">
        <v>832.61</v>
      </c>
      <c r="G5" s="37">
        <v>832.61</v>
      </c>
      <c r="H5" s="37">
        <v>832.61</v>
      </c>
    </row>
    <row r="6" spans="1:8" x14ac:dyDescent="0.3">
      <c r="A6" s="91" t="s">
        <v>68</v>
      </c>
      <c r="B6" s="91"/>
      <c r="C6" s="33">
        <v>1412.23</v>
      </c>
      <c r="D6" s="36"/>
      <c r="E6" s="37">
        <v>579.62</v>
      </c>
      <c r="F6" s="37">
        <v>832.61</v>
      </c>
      <c r="G6" s="37">
        <v>832.61</v>
      </c>
      <c r="H6" s="37">
        <v>832.61</v>
      </c>
    </row>
    <row r="7" spans="1:8" x14ac:dyDescent="0.3">
      <c r="A7" s="91" t="s">
        <v>69</v>
      </c>
      <c r="B7" s="91"/>
      <c r="C7" s="33">
        <v>1412.23</v>
      </c>
      <c r="D7" s="36"/>
      <c r="E7" s="37">
        <v>579.62</v>
      </c>
      <c r="F7" s="37">
        <v>832.61</v>
      </c>
      <c r="G7" s="37">
        <v>832.61</v>
      </c>
      <c r="H7" s="37">
        <v>832.61</v>
      </c>
    </row>
    <row r="8" spans="1:8" x14ac:dyDescent="0.3">
      <c r="A8" s="91" t="s">
        <v>70</v>
      </c>
      <c r="B8" s="91"/>
      <c r="C8" s="33">
        <v>1412.23</v>
      </c>
      <c r="D8" s="36"/>
      <c r="E8" s="37">
        <v>579.62</v>
      </c>
      <c r="F8" s="37">
        <v>832.61</v>
      </c>
      <c r="G8" s="37">
        <v>832.61</v>
      </c>
      <c r="H8" s="37">
        <v>832.61</v>
      </c>
    </row>
    <row r="9" spans="1:8" x14ac:dyDescent="0.3">
      <c r="A9" s="91" t="s">
        <v>71</v>
      </c>
      <c r="B9" s="91"/>
      <c r="C9" s="33">
        <v>1984.29</v>
      </c>
      <c r="D9" s="36"/>
      <c r="E9" s="37">
        <v>572.05999999999995</v>
      </c>
      <c r="F9" s="33">
        <v>1412.23</v>
      </c>
      <c r="G9" s="33">
        <v>1412.23</v>
      </c>
      <c r="H9" s="33">
        <v>1412.23</v>
      </c>
    </row>
    <row r="10" spans="1:8" x14ac:dyDescent="0.3">
      <c r="A10" s="91" t="s">
        <v>72</v>
      </c>
      <c r="B10" s="91"/>
      <c r="C10" s="33">
        <v>1984.29</v>
      </c>
      <c r="D10" s="36"/>
      <c r="E10" s="36"/>
      <c r="F10" s="33">
        <v>1984.29</v>
      </c>
      <c r="G10" s="33">
        <v>1984.29</v>
      </c>
      <c r="H10" s="33">
        <v>1984.29</v>
      </c>
    </row>
    <row r="11" spans="1:8" x14ac:dyDescent="0.3">
      <c r="A11" s="91" t="s">
        <v>73</v>
      </c>
      <c r="B11" s="91"/>
      <c r="C11" s="33">
        <v>2597.21</v>
      </c>
      <c r="D11" s="36"/>
      <c r="E11" s="37">
        <v>612.91999999999996</v>
      </c>
      <c r="F11" s="33">
        <v>1984.29</v>
      </c>
      <c r="G11" s="33">
        <v>1984.29</v>
      </c>
      <c r="H11" s="33">
        <v>1984.29</v>
      </c>
    </row>
    <row r="12" spans="1:8" x14ac:dyDescent="0.3">
      <c r="A12" s="91" t="s">
        <v>74</v>
      </c>
      <c r="B12" s="91"/>
      <c r="C12" s="34">
        <v>4850.7</v>
      </c>
      <c r="D12" s="36"/>
      <c r="E12" s="33">
        <v>2866.41</v>
      </c>
      <c r="F12" s="33">
        <v>1984.29</v>
      </c>
      <c r="G12" s="33">
        <v>1984.29</v>
      </c>
      <c r="H12" s="33">
        <v>1984.29</v>
      </c>
    </row>
    <row r="13" spans="1:8" x14ac:dyDescent="0.3">
      <c r="A13" s="91" t="s">
        <v>75</v>
      </c>
      <c r="B13" s="91"/>
      <c r="C13" s="33">
        <v>-7518.11</v>
      </c>
      <c r="D13" s="36"/>
      <c r="E13" s="33">
        <v>-8278.83</v>
      </c>
      <c r="F13" s="37">
        <v>760.72</v>
      </c>
      <c r="G13" s="37">
        <v>760.72</v>
      </c>
      <c r="H13" s="37">
        <v>760.72</v>
      </c>
    </row>
    <row r="14" spans="1:8" x14ac:dyDescent="0.3">
      <c r="A14" s="91" t="s">
        <v>76</v>
      </c>
      <c r="B14" s="91"/>
      <c r="C14" s="33">
        <v>13341.21</v>
      </c>
      <c r="D14" s="36"/>
      <c r="E14" s="33">
        <v>11928.98</v>
      </c>
      <c r="F14" s="33">
        <v>1412.23</v>
      </c>
      <c r="G14" s="33">
        <v>1412.23</v>
      </c>
      <c r="H14" s="33">
        <v>1412.23</v>
      </c>
    </row>
    <row r="15" spans="1:8" x14ac:dyDescent="0.3">
      <c r="A15" s="91" t="s">
        <v>77</v>
      </c>
      <c r="B15" s="91"/>
      <c r="C15" s="33">
        <v>103459.04</v>
      </c>
      <c r="D15" s="36"/>
      <c r="E15" s="33">
        <v>100895.13</v>
      </c>
      <c r="F15" s="33">
        <v>2563.91</v>
      </c>
      <c r="G15" s="33">
        <v>2563.91</v>
      </c>
      <c r="H15" s="33">
        <v>2563.91</v>
      </c>
    </row>
    <row r="16" spans="1:8" x14ac:dyDescent="0.3">
      <c r="A16" s="91" t="s">
        <v>78</v>
      </c>
      <c r="B16" s="91"/>
      <c r="C16" s="36"/>
      <c r="D16" s="33">
        <v>107967.15</v>
      </c>
      <c r="E16" s="33">
        <v>105295.58</v>
      </c>
      <c r="F16" s="33">
        <v>2671.57</v>
      </c>
      <c r="G16" s="33">
        <v>2671.57</v>
      </c>
      <c r="H16" s="33">
        <v>2671.57</v>
      </c>
    </row>
    <row r="17" spans="1:8" x14ac:dyDescent="0.3">
      <c r="A17" s="91" t="s">
        <v>79</v>
      </c>
      <c r="B17" s="91"/>
      <c r="C17" s="36"/>
      <c r="D17" s="33">
        <v>107967.15</v>
      </c>
      <c r="E17" s="33">
        <v>103697.79</v>
      </c>
      <c r="F17" s="33">
        <v>4269.3599999999997</v>
      </c>
      <c r="G17" s="33">
        <v>4269.3599999999997</v>
      </c>
      <c r="H17" s="33">
        <v>4269.3599999999997</v>
      </c>
    </row>
    <row r="18" spans="1:8" x14ac:dyDescent="0.3">
      <c r="A18" s="91" t="s">
        <v>80</v>
      </c>
      <c r="B18" s="91"/>
      <c r="C18" s="36"/>
      <c r="D18" s="33">
        <v>107967.15</v>
      </c>
      <c r="E18" s="33">
        <v>103105.55</v>
      </c>
      <c r="F18" s="34">
        <v>4861.6000000000004</v>
      </c>
      <c r="G18" s="34">
        <v>4861.6000000000004</v>
      </c>
      <c r="H18" s="34">
        <v>4861.6000000000004</v>
      </c>
    </row>
    <row r="19" spans="1:8" x14ac:dyDescent="0.3">
      <c r="A19" s="91" t="s">
        <v>81</v>
      </c>
      <c r="B19" s="91"/>
      <c r="C19" s="36"/>
      <c r="D19" s="33">
        <v>107967.15</v>
      </c>
      <c r="E19" s="33">
        <v>101652.61</v>
      </c>
      <c r="F19" s="33">
        <v>6314.54</v>
      </c>
      <c r="G19" s="33">
        <v>6314.54</v>
      </c>
      <c r="H19" s="33">
        <v>6314.54</v>
      </c>
    </row>
    <row r="20" spans="1:8" x14ac:dyDescent="0.3">
      <c r="A20" s="91" t="s">
        <v>82</v>
      </c>
      <c r="B20" s="91"/>
      <c r="C20" s="36"/>
      <c r="D20" s="33">
        <v>107967.15</v>
      </c>
      <c r="E20" s="33">
        <v>98404.02</v>
      </c>
      <c r="F20" s="33">
        <v>9563.1299999999992</v>
      </c>
      <c r="G20" s="33">
        <v>9563.1299999999992</v>
      </c>
      <c r="H20" s="33">
        <v>9563.1299999999992</v>
      </c>
    </row>
    <row r="21" spans="1:8" x14ac:dyDescent="0.3">
      <c r="A21" s="91" t="s">
        <v>83</v>
      </c>
      <c r="B21" s="91"/>
      <c r="C21" s="36"/>
      <c r="D21" s="33">
        <v>107967.15</v>
      </c>
      <c r="E21" s="33">
        <v>95525.53</v>
      </c>
      <c r="F21" s="33">
        <v>12441.62</v>
      </c>
      <c r="G21" s="33">
        <v>12441.62</v>
      </c>
      <c r="H21" s="33">
        <v>12441.62</v>
      </c>
    </row>
    <row r="22" spans="1:8" x14ac:dyDescent="0.3">
      <c r="A22" s="91" t="s">
        <v>84</v>
      </c>
      <c r="B22" s="91"/>
      <c r="C22" s="36"/>
      <c r="D22" s="33">
        <v>107967.15</v>
      </c>
      <c r="E22" s="33">
        <v>86882.76</v>
      </c>
      <c r="F22" s="33">
        <v>21084.39</v>
      </c>
      <c r="G22" s="33">
        <v>21084.39</v>
      </c>
      <c r="H22" s="33">
        <v>21084.39</v>
      </c>
    </row>
    <row r="23" spans="1:8" x14ac:dyDescent="0.3">
      <c r="A23" s="91" t="s">
        <v>85</v>
      </c>
      <c r="B23" s="91"/>
      <c r="C23" s="36"/>
      <c r="D23" s="33">
        <v>107967.15</v>
      </c>
      <c r="E23" s="33">
        <v>14649.81</v>
      </c>
      <c r="F23" s="33">
        <v>98060.68</v>
      </c>
      <c r="G23" s="33">
        <v>93317.34</v>
      </c>
      <c r="H23" s="36"/>
    </row>
    <row r="24" spans="1:8" x14ac:dyDescent="0.3">
      <c r="A24" s="91" t="s">
        <v>86</v>
      </c>
      <c r="B24" s="91"/>
      <c r="C24" s="36"/>
      <c r="D24" s="36"/>
      <c r="E24" s="37">
        <v>17.12</v>
      </c>
      <c r="F24" s="36"/>
      <c r="G24" s="37">
        <v>-17.12</v>
      </c>
      <c r="H24" s="36"/>
    </row>
    <row r="25" spans="1:8" x14ac:dyDescent="0.3">
      <c r="A25" s="28" t="s">
        <v>64</v>
      </c>
      <c r="B25" s="28" t="s">
        <v>87</v>
      </c>
      <c r="C25" s="29">
        <v>98356.37</v>
      </c>
      <c r="D25" s="29">
        <v>613393.12</v>
      </c>
      <c r="E25" s="29">
        <v>598318.01</v>
      </c>
      <c r="F25" s="29">
        <v>113961.16</v>
      </c>
      <c r="G25" s="29">
        <v>113431.48</v>
      </c>
      <c r="H25" s="38">
        <v>40487</v>
      </c>
    </row>
    <row r="26" spans="1:8" x14ac:dyDescent="0.3">
      <c r="A26" s="31"/>
      <c r="B26" s="32"/>
      <c r="C26" s="33">
        <v>98356.37</v>
      </c>
      <c r="D26" s="33">
        <v>613393.12</v>
      </c>
      <c r="E26" s="33">
        <v>598318.01</v>
      </c>
      <c r="F26" s="33">
        <v>113961.16</v>
      </c>
      <c r="G26" s="33">
        <v>113431.48</v>
      </c>
      <c r="H26" s="39">
        <v>40487</v>
      </c>
    </row>
    <row r="27" spans="1:8" x14ac:dyDescent="0.3">
      <c r="A27" s="91" t="s">
        <v>70</v>
      </c>
      <c r="B27" s="91"/>
      <c r="C27" s="37">
        <v>665.68</v>
      </c>
      <c r="D27" s="36"/>
      <c r="E27" s="37">
        <v>665.68</v>
      </c>
      <c r="F27" s="36"/>
      <c r="G27" s="36"/>
      <c r="H27" s="36"/>
    </row>
    <row r="28" spans="1:8" x14ac:dyDescent="0.3">
      <c r="A28" s="91" t="s">
        <v>71</v>
      </c>
      <c r="B28" s="91"/>
      <c r="C28" s="33">
        <v>1154.1300000000001</v>
      </c>
      <c r="D28" s="36"/>
      <c r="E28" s="33">
        <v>1154.1300000000001</v>
      </c>
      <c r="F28" s="36"/>
      <c r="G28" s="36"/>
      <c r="H28" s="36"/>
    </row>
    <row r="29" spans="1:8" x14ac:dyDescent="0.3">
      <c r="A29" s="91" t="s">
        <v>72</v>
      </c>
      <c r="B29" s="91"/>
      <c r="C29" s="33">
        <v>2959.13</v>
      </c>
      <c r="D29" s="36"/>
      <c r="E29" s="33">
        <v>2959.13</v>
      </c>
      <c r="F29" s="36"/>
      <c r="G29" s="36"/>
      <c r="H29" s="36"/>
    </row>
    <row r="30" spans="1:8" x14ac:dyDescent="0.3">
      <c r="A30" s="91" t="s">
        <v>73</v>
      </c>
      <c r="B30" s="91"/>
      <c r="C30" s="33">
        <v>3094.42</v>
      </c>
      <c r="D30" s="36"/>
      <c r="E30" s="33">
        <v>2848.52</v>
      </c>
      <c r="F30" s="35">
        <v>245.9</v>
      </c>
      <c r="G30" s="35">
        <v>245.9</v>
      </c>
      <c r="H30" s="35">
        <v>245.9</v>
      </c>
    </row>
    <row r="31" spans="1:8" x14ac:dyDescent="0.3">
      <c r="A31" s="91" t="s">
        <v>74</v>
      </c>
      <c r="B31" s="91"/>
      <c r="C31" s="33">
        <v>3094.42</v>
      </c>
      <c r="D31" s="36"/>
      <c r="E31" s="33">
        <v>2704.74</v>
      </c>
      <c r="F31" s="37">
        <v>389.68</v>
      </c>
      <c r="G31" s="37">
        <v>389.68</v>
      </c>
      <c r="H31" s="37">
        <v>389.68</v>
      </c>
    </row>
    <row r="32" spans="1:8" x14ac:dyDescent="0.3">
      <c r="A32" s="91" t="s">
        <v>75</v>
      </c>
      <c r="B32" s="91"/>
      <c r="C32" s="33">
        <v>4544.57</v>
      </c>
      <c r="D32" s="36"/>
      <c r="E32" s="33">
        <v>3863.97</v>
      </c>
      <c r="F32" s="35">
        <v>680.6</v>
      </c>
      <c r="G32" s="35">
        <v>680.6</v>
      </c>
      <c r="H32" s="35">
        <v>680.6</v>
      </c>
    </row>
    <row r="33" spans="1:8" x14ac:dyDescent="0.3">
      <c r="A33" s="91" t="s">
        <v>76</v>
      </c>
      <c r="B33" s="91"/>
      <c r="C33" s="33">
        <v>9513.09</v>
      </c>
      <c r="D33" s="36"/>
      <c r="E33" s="33">
        <v>8617.66</v>
      </c>
      <c r="F33" s="37">
        <v>895.43</v>
      </c>
      <c r="G33" s="37">
        <v>895.43</v>
      </c>
      <c r="H33" s="37">
        <v>895.43</v>
      </c>
    </row>
    <row r="34" spans="1:8" x14ac:dyDescent="0.3">
      <c r="A34" s="91" t="s">
        <v>77</v>
      </c>
      <c r="B34" s="91"/>
      <c r="C34" s="33">
        <v>73330.929999999993</v>
      </c>
      <c r="D34" s="36"/>
      <c r="E34" s="33">
        <v>72162.27</v>
      </c>
      <c r="F34" s="33">
        <v>1168.6600000000001</v>
      </c>
      <c r="G34" s="33">
        <v>1168.6600000000001</v>
      </c>
      <c r="H34" s="33">
        <v>1168.6600000000001</v>
      </c>
    </row>
    <row r="35" spans="1:8" x14ac:dyDescent="0.3">
      <c r="A35" s="91" t="s">
        <v>78</v>
      </c>
      <c r="B35" s="91"/>
      <c r="C35" s="36"/>
      <c r="D35" s="33">
        <v>76674.14</v>
      </c>
      <c r="E35" s="33">
        <v>75505.48</v>
      </c>
      <c r="F35" s="33">
        <v>1168.6600000000001</v>
      </c>
      <c r="G35" s="33">
        <v>1168.6600000000001</v>
      </c>
      <c r="H35" s="33">
        <v>1168.6600000000001</v>
      </c>
    </row>
    <row r="36" spans="1:8" x14ac:dyDescent="0.3">
      <c r="A36" s="91" t="s">
        <v>79</v>
      </c>
      <c r="B36" s="91"/>
      <c r="C36" s="36"/>
      <c r="D36" s="33">
        <v>76674.14</v>
      </c>
      <c r="E36" s="33">
        <v>75505.48</v>
      </c>
      <c r="F36" s="33">
        <v>1168.6600000000001</v>
      </c>
      <c r="G36" s="33">
        <v>1168.6600000000001</v>
      </c>
      <c r="H36" s="33">
        <v>1168.6600000000001</v>
      </c>
    </row>
    <row r="37" spans="1:8" x14ac:dyDescent="0.3">
      <c r="A37" s="91" t="s">
        <v>80</v>
      </c>
      <c r="B37" s="91"/>
      <c r="C37" s="36"/>
      <c r="D37" s="33">
        <v>76674.14</v>
      </c>
      <c r="E37" s="33">
        <v>73161.33</v>
      </c>
      <c r="F37" s="33">
        <v>3512.81</v>
      </c>
      <c r="G37" s="33">
        <v>3512.81</v>
      </c>
      <c r="H37" s="33">
        <v>3512.81</v>
      </c>
    </row>
    <row r="38" spans="1:8" x14ac:dyDescent="0.3">
      <c r="A38" s="91" t="s">
        <v>81</v>
      </c>
      <c r="B38" s="91"/>
      <c r="C38" s="36"/>
      <c r="D38" s="33">
        <v>76674.14</v>
      </c>
      <c r="E38" s="33">
        <v>72517.929999999993</v>
      </c>
      <c r="F38" s="33">
        <v>4156.21</v>
      </c>
      <c r="G38" s="33">
        <v>4156.21</v>
      </c>
      <c r="H38" s="33">
        <v>4156.21</v>
      </c>
    </row>
    <row r="39" spans="1:8" x14ac:dyDescent="0.3">
      <c r="A39" s="91" t="s">
        <v>82</v>
      </c>
      <c r="B39" s="91"/>
      <c r="C39" s="36"/>
      <c r="D39" s="33">
        <v>76674.14</v>
      </c>
      <c r="E39" s="33">
        <v>71202.52</v>
      </c>
      <c r="F39" s="33">
        <v>5471.62</v>
      </c>
      <c r="G39" s="33">
        <v>5471.62</v>
      </c>
      <c r="H39" s="33">
        <v>5471.62</v>
      </c>
    </row>
    <row r="40" spans="1:8" x14ac:dyDescent="0.3">
      <c r="A40" s="91" t="s">
        <v>83</v>
      </c>
      <c r="B40" s="91"/>
      <c r="C40" s="36"/>
      <c r="D40" s="33">
        <v>76674.14</v>
      </c>
      <c r="E40" s="33">
        <v>68760.929999999993</v>
      </c>
      <c r="F40" s="33">
        <v>7913.21</v>
      </c>
      <c r="G40" s="33">
        <v>7913.21</v>
      </c>
      <c r="H40" s="33">
        <v>7913.21</v>
      </c>
    </row>
    <row r="41" spans="1:8" x14ac:dyDescent="0.3">
      <c r="A41" s="91" t="s">
        <v>84</v>
      </c>
      <c r="B41" s="91"/>
      <c r="C41" s="36"/>
      <c r="D41" s="33">
        <v>76674.14</v>
      </c>
      <c r="E41" s="33">
        <v>62958.58</v>
      </c>
      <c r="F41" s="33">
        <v>14237.81</v>
      </c>
      <c r="G41" s="33">
        <v>13715.56</v>
      </c>
      <c r="H41" s="33">
        <v>13715.56</v>
      </c>
    </row>
    <row r="42" spans="1:8" x14ac:dyDescent="0.3">
      <c r="A42" s="91" t="s">
        <v>85</v>
      </c>
      <c r="B42" s="91"/>
      <c r="C42" s="36"/>
      <c r="D42" s="33">
        <v>76674.14</v>
      </c>
      <c r="E42" s="33">
        <v>3722.23</v>
      </c>
      <c r="F42" s="33">
        <v>72951.91</v>
      </c>
      <c r="G42" s="33">
        <v>72951.91</v>
      </c>
      <c r="H42" s="36"/>
    </row>
    <row r="43" spans="1:8" x14ac:dyDescent="0.3">
      <c r="A43" s="91" t="s">
        <v>86</v>
      </c>
      <c r="B43" s="91"/>
      <c r="C43" s="36"/>
      <c r="D43" s="36"/>
      <c r="E43" s="37">
        <v>7.43</v>
      </c>
      <c r="F43" s="36"/>
      <c r="G43" s="37">
        <v>-7.43</v>
      </c>
      <c r="H43" s="36"/>
    </row>
    <row r="44" spans="1:8" x14ac:dyDescent="0.3">
      <c r="A44" s="28" t="s">
        <v>64</v>
      </c>
      <c r="B44" s="28" t="s">
        <v>88</v>
      </c>
      <c r="C44" s="29">
        <v>96011.77</v>
      </c>
      <c r="D44" s="29">
        <v>628222.07999999996</v>
      </c>
      <c r="E44" s="29">
        <v>604701.78</v>
      </c>
      <c r="F44" s="29">
        <v>119778.06</v>
      </c>
      <c r="G44" s="29">
        <v>119532.07</v>
      </c>
      <c r="H44" s="29">
        <v>45512.37</v>
      </c>
    </row>
    <row r="45" spans="1:8" x14ac:dyDescent="0.3">
      <c r="A45" s="31"/>
      <c r="B45" s="32"/>
      <c r="C45" s="33">
        <v>96011.77</v>
      </c>
      <c r="D45" s="33">
        <v>628222.07999999996</v>
      </c>
      <c r="E45" s="33">
        <v>604701.78</v>
      </c>
      <c r="F45" s="33">
        <v>119778.06</v>
      </c>
      <c r="G45" s="33">
        <v>119532.07</v>
      </c>
      <c r="H45" s="33">
        <v>45512.37</v>
      </c>
    </row>
    <row r="46" spans="1:8" x14ac:dyDescent="0.3">
      <c r="A46" s="91" t="s">
        <v>74</v>
      </c>
      <c r="B46" s="91"/>
      <c r="C46" s="33">
        <v>2754.71</v>
      </c>
      <c r="D46" s="36"/>
      <c r="E46" s="33">
        <v>1927.83</v>
      </c>
      <c r="F46" s="37">
        <v>826.88</v>
      </c>
      <c r="G46" s="37">
        <v>826.88</v>
      </c>
      <c r="H46" s="37">
        <v>826.88</v>
      </c>
    </row>
    <row r="47" spans="1:8" x14ac:dyDescent="0.3">
      <c r="A47" s="91" t="s">
        <v>75</v>
      </c>
      <c r="B47" s="91"/>
      <c r="C47" s="33">
        <v>6407.12</v>
      </c>
      <c r="D47" s="36"/>
      <c r="E47" s="33">
        <v>5283.76</v>
      </c>
      <c r="F47" s="33">
        <v>1123.3599999999999</v>
      </c>
      <c r="G47" s="33">
        <v>1123.3599999999999</v>
      </c>
      <c r="H47" s="33">
        <v>1123.3599999999999</v>
      </c>
    </row>
    <row r="48" spans="1:8" x14ac:dyDescent="0.3">
      <c r="A48" s="91" t="s">
        <v>76</v>
      </c>
      <c r="B48" s="91"/>
      <c r="C48" s="33">
        <v>13589.73</v>
      </c>
      <c r="D48" s="36"/>
      <c r="E48" s="33">
        <v>12466.37</v>
      </c>
      <c r="F48" s="33">
        <v>1123.3599999999999</v>
      </c>
      <c r="G48" s="33">
        <v>1123.3599999999999</v>
      </c>
      <c r="H48" s="33">
        <v>1123.3599999999999</v>
      </c>
    </row>
    <row r="49" spans="1:8" x14ac:dyDescent="0.3">
      <c r="A49" s="91" t="s">
        <v>77</v>
      </c>
      <c r="B49" s="91"/>
      <c r="C49" s="33">
        <v>73260.210000000006</v>
      </c>
      <c r="D49" s="36"/>
      <c r="E49" s="33">
        <v>72136.850000000006</v>
      </c>
      <c r="F49" s="33">
        <v>1123.3599999999999</v>
      </c>
      <c r="G49" s="33">
        <v>1123.3599999999999</v>
      </c>
      <c r="H49" s="33">
        <v>1123.3599999999999</v>
      </c>
    </row>
    <row r="50" spans="1:8" x14ac:dyDescent="0.3">
      <c r="A50" s="91" t="s">
        <v>78</v>
      </c>
      <c r="B50" s="91"/>
      <c r="C50" s="36"/>
      <c r="D50" s="33">
        <v>78527.759999999995</v>
      </c>
      <c r="E50" s="34">
        <v>77404.399999999994</v>
      </c>
      <c r="F50" s="33">
        <v>1123.3599999999999</v>
      </c>
      <c r="G50" s="33">
        <v>1123.3599999999999</v>
      </c>
      <c r="H50" s="33">
        <v>1123.3599999999999</v>
      </c>
    </row>
    <row r="51" spans="1:8" x14ac:dyDescent="0.3">
      <c r="A51" s="91" t="s">
        <v>79</v>
      </c>
      <c r="B51" s="91"/>
      <c r="C51" s="36"/>
      <c r="D51" s="33">
        <v>78527.759999999995</v>
      </c>
      <c r="E51" s="34">
        <v>77404.399999999994</v>
      </c>
      <c r="F51" s="33">
        <v>1123.3599999999999</v>
      </c>
      <c r="G51" s="33">
        <v>1123.3599999999999</v>
      </c>
      <c r="H51" s="33">
        <v>1123.3599999999999</v>
      </c>
    </row>
    <row r="52" spans="1:8" x14ac:dyDescent="0.3">
      <c r="A52" s="91" t="s">
        <v>80</v>
      </c>
      <c r="B52" s="91"/>
      <c r="C52" s="36"/>
      <c r="D52" s="33">
        <v>78527.759999999995</v>
      </c>
      <c r="E52" s="33">
        <v>75488.14</v>
      </c>
      <c r="F52" s="33">
        <v>3039.62</v>
      </c>
      <c r="G52" s="33">
        <v>3039.62</v>
      </c>
      <c r="H52" s="33">
        <v>3039.62</v>
      </c>
    </row>
    <row r="53" spans="1:8" x14ac:dyDescent="0.3">
      <c r="A53" s="91" t="s">
        <v>81</v>
      </c>
      <c r="B53" s="91"/>
      <c r="C53" s="36"/>
      <c r="D53" s="33">
        <v>78527.759999999995</v>
      </c>
      <c r="E53" s="33">
        <v>72552.12</v>
      </c>
      <c r="F53" s="33">
        <v>5975.64</v>
      </c>
      <c r="G53" s="33">
        <v>5975.64</v>
      </c>
      <c r="H53" s="33">
        <v>5975.64</v>
      </c>
    </row>
    <row r="54" spans="1:8" x14ac:dyDescent="0.3">
      <c r="A54" s="91" t="s">
        <v>82</v>
      </c>
      <c r="B54" s="91"/>
      <c r="C54" s="36"/>
      <c r="D54" s="33">
        <v>78527.759999999995</v>
      </c>
      <c r="E54" s="33">
        <v>72000.12</v>
      </c>
      <c r="F54" s="33">
        <v>6527.64</v>
      </c>
      <c r="G54" s="33">
        <v>6527.64</v>
      </c>
      <c r="H54" s="33">
        <v>6527.64</v>
      </c>
    </row>
    <row r="55" spans="1:8" x14ac:dyDescent="0.3">
      <c r="A55" s="91" t="s">
        <v>83</v>
      </c>
      <c r="B55" s="91"/>
      <c r="C55" s="36"/>
      <c r="D55" s="33">
        <v>78527.759999999995</v>
      </c>
      <c r="E55" s="33">
        <v>71647.929999999993</v>
      </c>
      <c r="F55" s="33">
        <v>9497.68</v>
      </c>
      <c r="G55" s="33">
        <v>6879.83</v>
      </c>
      <c r="H55" s="33">
        <v>6879.83</v>
      </c>
    </row>
    <row r="56" spans="1:8" x14ac:dyDescent="0.3">
      <c r="A56" s="91" t="s">
        <v>84</v>
      </c>
      <c r="B56" s="91"/>
      <c r="C56" s="36"/>
      <c r="D56" s="33">
        <v>78527.759999999995</v>
      </c>
      <c r="E56" s="34">
        <v>61881.8</v>
      </c>
      <c r="F56" s="34">
        <v>15443.3</v>
      </c>
      <c r="G56" s="33">
        <v>16645.96</v>
      </c>
      <c r="H56" s="33">
        <v>16645.96</v>
      </c>
    </row>
    <row r="57" spans="1:8" x14ac:dyDescent="0.3">
      <c r="A57" s="91" t="s">
        <v>85</v>
      </c>
      <c r="B57" s="91"/>
      <c r="C57" s="36"/>
      <c r="D57" s="33">
        <v>78527.759999999995</v>
      </c>
      <c r="E57" s="34">
        <v>4474.6000000000004</v>
      </c>
      <c r="F57" s="34">
        <v>72850.5</v>
      </c>
      <c r="G57" s="33">
        <v>74053.16</v>
      </c>
      <c r="H57" s="36"/>
    </row>
    <row r="58" spans="1:8" x14ac:dyDescent="0.3">
      <c r="A58" s="91" t="s">
        <v>86</v>
      </c>
      <c r="B58" s="91"/>
      <c r="C58" s="36"/>
      <c r="D58" s="36"/>
      <c r="E58" s="37">
        <v>33.46</v>
      </c>
      <c r="F58" s="36"/>
      <c r="G58" s="37">
        <v>-33.46</v>
      </c>
      <c r="H58" s="36"/>
    </row>
    <row r="59" spans="1:8" x14ac:dyDescent="0.3">
      <c r="A59" s="92" t="s">
        <v>89</v>
      </c>
      <c r="B59" s="92"/>
      <c r="C59" s="40">
        <v>320903.67</v>
      </c>
      <c r="D59" s="41">
        <v>2105352.4</v>
      </c>
      <c r="E59" s="40">
        <v>2022852.19</v>
      </c>
      <c r="F59" s="40">
        <v>408940.01</v>
      </c>
      <c r="G59" s="40">
        <v>403403.88</v>
      </c>
      <c r="H59" s="40">
        <v>163139.48000000001</v>
      </c>
    </row>
  </sheetData>
  <mergeCells count="58">
    <mergeCell ref="A56:B56"/>
    <mergeCell ref="A57:B57"/>
    <mergeCell ref="A58:B58"/>
    <mergeCell ref="A59:B59"/>
    <mergeCell ref="A50:B50"/>
    <mergeCell ref="A51:B51"/>
    <mergeCell ref="A52:B52"/>
    <mergeCell ref="A53:B53"/>
    <mergeCell ref="A54:B54"/>
    <mergeCell ref="A55:B55"/>
    <mergeCell ref="A49:B49"/>
    <mergeCell ref="A36:B36"/>
    <mergeCell ref="A37:B37"/>
    <mergeCell ref="A38:B38"/>
    <mergeCell ref="A39:B39"/>
    <mergeCell ref="A40:B40"/>
    <mergeCell ref="A41:B41"/>
    <mergeCell ref="A42:B42"/>
    <mergeCell ref="A43:B43"/>
    <mergeCell ref="A46:B46"/>
    <mergeCell ref="A47:B47"/>
    <mergeCell ref="A48:B48"/>
    <mergeCell ref="A35:B35"/>
    <mergeCell ref="A22:B22"/>
    <mergeCell ref="A23:B23"/>
    <mergeCell ref="A24:B24"/>
    <mergeCell ref="A27:B27"/>
    <mergeCell ref="A28:B28"/>
    <mergeCell ref="A29:B29"/>
    <mergeCell ref="A30:B30"/>
    <mergeCell ref="A31:B31"/>
    <mergeCell ref="A32:B32"/>
    <mergeCell ref="A33:B33"/>
    <mergeCell ref="A34:B34"/>
    <mergeCell ref="A21:B21"/>
    <mergeCell ref="A10:B10"/>
    <mergeCell ref="A11:B11"/>
    <mergeCell ref="A12:B12"/>
    <mergeCell ref="A13:B13"/>
    <mergeCell ref="A14:B14"/>
    <mergeCell ref="A15:B15"/>
    <mergeCell ref="A16:B16"/>
    <mergeCell ref="A17:B17"/>
    <mergeCell ref="A18:B18"/>
    <mergeCell ref="A19:B19"/>
    <mergeCell ref="A20:B20"/>
    <mergeCell ref="H1:H2"/>
    <mergeCell ref="A2:B2"/>
    <mergeCell ref="A9:B9"/>
    <mergeCell ref="C1:C2"/>
    <mergeCell ref="D1:D2"/>
    <mergeCell ref="E1:E2"/>
    <mergeCell ref="F1:G1"/>
    <mergeCell ref="A4:B4"/>
    <mergeCell ref="A5:B5"/>
    <mergeCell ref="A6:B6"/>
    <mergeCell ref="A7:B7"/>
    <mergeCell ref="A8:B8"/>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7</vt:i4>
      </vt:variant>
    </vt:vector>
  </HeadingPairs>
  <TitlesOfParts>
    <vt:vector size="23" baseType="lpstr">
      <vt:lpstr>19,94</vt:lpstr>
      <vt:lpstr>Мира 28</vt:lpstr>
      <vt:lpstr>Мира 14 а</vt:lpstr>
      <vt:lpstr>Мира 13</vt:lpstr>
      <vt:lpstr>Первомайская 21</vt:lpstr>
      <vt:lpstr>Островс. 19</vt:lpstr>
      <vt:lpstr>18,80</vt:lpstr>
      <vt:lpstr>8 марта д. 2</vt:lpstr>
      <vt:lpstr>Лист3</vt:lpstr>
      <vt:lpstr>Лист7</vt:lpstr>
      <vt:lpstr>вокз. 62</vt:lpstr>
      <vt:lpstr>вокз. 61</vt:lpstr>
      <vt:lpstr>Мира 15</vt:lpstr>
      <vt:lpstr>ЛЕНИНГР. 3</vt:lpstr>
      <vt:lpstr>Ленингр. 13</vt:lpstr>
      <vt:lpstr>Ленингр. 15</vt:lpstr>
      <vt:lpstr>'18,80'!Область_печати</vt:lpstr>
      <vt:lpstr>'19,94'!Область_печати</vt:lpstr>
      <vt:lpstr>'8 марта д. 2'!Область_печати</vt:lpstr>
      <vt:lpstr>'вокз. 61'!Область_печати</vt:lpstr>
      <vt:lpstr>'вокз. 62'!Область_печати</vt:lpstr>
      <vt:lpstr>Лист3!Область_печати</vt:lpstr>
      <vt:lpstr>'Мира 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В. Сотникова</dc:creator>
  <cp:lastModifiedBy>Козик</cp:lastModifiedBy>
  <cp:lastPrinted>2016-03-03T04:53:44Z</cp:lastPrinted>
  <dcterms:created xsi:type="dcterms:W3CDTF">2015-09-02T06:19:05Z</dcterms:created>
  <dcterms:modified xsi:type="dcterms:W3CDTF">2016-04-01T07:33:35Z</dcterms:modified>
</cp:coreProperties>
</file>